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25" windowWidth="11295" windowHeight="4695" tabRatio="915"/>
  </bookViews>
  <sheets>
    <sheet name="reference data" sheetId="4" r:id="rId1"/>
    <sheet name="input sales " sheetId="2" r:id="rId2"/>
    <sheet name="calcs customer sales and charge" sheetId="20" r:id="rId3"/>
    <sheet name="copied sheet - what if analysis" sheetId="9" state="hidden" r:id="rId4"/>
  </sheets>
  <definedNames>
    <definedName name="_xlnm._FilterDatabase" localSheetId="2" hidden="1">'calcs customer sales and charge'!$A$1:$I$156</definedName>
    <definedName name="_xlnm._FilterDatabase" localSheetId="1" hidden="1">'input sales '!$A$1:$I$189</definedName>
    <definedName name="Disc">'reference data'!$B$15</definedName>
    <definedName name="end">'reference data'!$C$16</definedName>
    <definedName name="FreeEnd">'reference data'!$C$13</definedName>
    <definedName name="FreeStart">'reference data'!$B$13</definedName>
    <definedName name="Prices">'reference data'!$A$4:$D$9</definedName>
    <definedName name="retail_price">'reference data'!$A$4:$B$9</definedName>
    <definedName name="start">'reference data'!$B$16</definedName>
  </definedNames>
  <calcPr calcId="145621"/>
</workbook>
</file>

<file path=xl/calcChain.xml><?xml version="1.0" encoding="utf-8"?>
<calcChain xmlns="http://schemas.openxmlformats.org/spreadsheetml/2006/main">
  <c r="D6" i="20" l="1"/>
  <c r="D40" i="20"/>
  <c r="D61" i="20"/>
  <c r="D63" i="20"/>
  <c r="D64" i="20"/>
  <c r="D76" i="20"/>
  <c r="D78" i="20"/>
  <c r="D104" i="20"/>
  <c r="D151" i="20"/>
  <c r="D175" i="20"/>
  <c r="D42" i="20"/>
  <c r="D51" i="20"/>
  <c r="D113" i="20"/>
  <c r="D114" i="20"/>
  <c r="D121" i="20"/>
  <c r="D122" i="20"/>
  <c r="D123" i="20"/>
  <c r="D124" i="20"/>
  <c r="D125" i="20"/>
  <c r="D126" i="20"/>
  <c r="D127" i="20"/>
  <c r="D128" i="20"/>
  <c r="D9" i="20"/>
  <c r="D25" i="20"/>
  <c r="D52" i="20"/>
  <c r="D12" i="20"/>
  <c r="D26" i="20"/>
  <c r="D37" i="20"/>
  <c r="D46" i="20"/>
  <c r="D13" i="20"/>
  <c r="D17" i="20"/>
  <c r="D18" i="20"/>
  <c r="D3" i="20"/>
  <c r="D10" i="20"/>
  <c r="D20" i="20"/>
  <c r="D21" i="20"/>
  <c r="D50" i="20"/>
  <c r="D53" i="20"/>
  <c r="D54" i="20"/>
  <c r="D55" i="20"/>
  <c r="D85" i="20"/>
  <c r="D86" i="20"/>
  <c r="D87" i="20"/>
  <c r="D115" i="20"/>
  <c r="D56" i="20"/>
  <c r="D66" i="20"/>
  <c r="D73" i="20"/>
  <c r="D88" i="20"/>
  <c r="D154" i="20"/>
  <c r="D155" i="20"/>
  <c r="D156" i="20"/>
  <c r="D157" i="20"/>
  <c r="D19" i="20"/>
  <c r="D11" i="20"/>
  <c r="D22" i="20"/>
  <c r="D24" i="20"/>
  <c r="D57" i="20"/>
  <c r="D62" i="20"/>
  <c r="D65" i="20"/>
  <c r="D67" i="20"/>
  <c r="D152" i="20"/>
  <c r="D79" i="20"/>
  <c r="D80" i="20"/>
  <c r="D158" i="20"/>
  <c r="D81" i="20"/>
  <c r="D82" i="20"/>
  <c r="D89" i="20"/>
  <c r="D90" i="20"/>
  <c r="D131" i="20"/>
  <c r="D138" i="20"/>
  <c r="D177" i="20"/>
  <c r="D91" i="20"/>
  <c r="D14" i="20"/>
  <c r="D33" i="20"/>
  <c r="D27" i="20"/>
  <c r="D38" i="20"/>
  <c r="D92" i="20"/>
  <c r="D93" i="20"/>
  <c r="D94" i="20"/>
  <c r="D105" i="20"/>
  <c r="D116" i="20"/>
  <c r="D117" i="20"/>
  <c r="D118" i="20"/>
  <c r="D119" i="20"/>
  <c r="D132" i="20"/>
  <c r="D185" i="20"/>
  <c r="D5" i="20"/>
  <c r="D31" i="20"/>
  <c r="D41" i="20"/>
  <c r="D68" i="20"/>
  <c r="D69" i="20"/>
  <c r="D71" i="20"/>
  <c r="D129" i="20"/>
  <c r="D133" i="20"/>
  <c r="D134" i="20"/>
  <c r="D135" i="20"/>
  <c r="D136" i="20"/>
  <c r="D137" i="20"/>
  <c r="D139" i="20"/>
  <c r="D142" i="20"/>
  <c r="D143" i="20"/>
  <c r="D144" i="20"/>
  <c r="D147" i="20"/>
  <c r="D148" i="20"/>
  <c r="D149" i="20"/>
  <c r="D150" i="20"/>
  <c r="D95" i="20"/>
  <c r="D96" i="20"/>
  <c r="D97" i="20"/>
  <c r="D98" i="20"/>
  <c r="D106" i="20"/>
  <c r="D179" i="20"/>
  <c r="D180" i="20"/>
  <c r="D161" i="20"/>
  <c r="D162" i="20"/>
  <c r="D163" i="20"/>
  <c r="D7" i="20"/>
  <c r="D23" i="20"/>
  <c r="D32" i="20"/>
  <c r="D43" i="20"/>
  <c r="D47" i="20"/>
  <c r="D15" i="20"/>
  <c r="D58" i="20"/>
  <c r="D59" i="20"/>
  <c r="D99" i="20"/>
  <c r="D140" i="20"/>
  <c r="D141" i="20"/>
  <c r="D145" i="20"/>
  <c r="D146" i="20"/>
  <c r="D186" i="20"/>
  <c r="D187" i="20"/>
  <c r="D164" i="20"/>
  <c r="D165" i="20"/>
  <c r="D166" i="20"/>
  <c r="D167" i="20"/>
  <c r="D168" i="20"/>
  <c r="D16" i="20"/>
  <c r="D29" i="20"/>
  <c r="D159" i="20"/>
  <c r="D170" i="20"/>
  <c r="D39" i="20"/>
  <c r="D48" i="20"/>
  <c r="D72" i="20"/>
  <c r="D83" i="20"/>
  <c r="D84" i="20"/>
  <c r="D100" i="20"/>
  <c r="D101" i="20"/>
  <c r="D102" i="20"/>
  <c r="D103" i="20"/>
  <c r="D107" i="20"/>
  <c r="D171" i="20"/>
  <c r="D172" i="20"/>
  <c r="D173" i="20"/>
  <c r="D8" i="20"/>
  <c r="D28" i="20"/>
  <c r="D30" i="20"/>
  <c r="D49" i="20"/>
  <c r="D60" i="20"/>
  <c r="D74" i="20"/>
  <c r="D77" i="20"/>
  <c r="D108" i="20"/>
  <c r="D109" i="20"/>
  <c r="D110" i="20"/>
  <c r="D111" i="20"/>
  <c r="D112" i="20"/>
  <c r="D120" i="20"/>
  <c r="D130" i="20"/>
  <c r="D153" i="20"/>
  <c r="D160" i="20"/>
  <c r="D169" i="20"/>
  <c r="D174" i="20"/>
  <c r="D176" i="20"/>
  <c r="D178" i="20"/>
  <c r="D181" i="20"/>
  <c r="D182" i="20"/>
  <c r="D183" i="20"/>
  <c r="D184" i="20"/>
  <c r="D188" i="20"/>
  <c r="D34" i="20"/>
  <c r="D35" i="20"/>
  <c r="D36" i="20"/>
  <c r="D44" i="20"/>
  <c r="D45" i="20"/>
  <c r="D70" i="20"/>
  <c r="D75" i="20"/>
  <c r="D189" i="20"/>
  <c r="D2" i="20"/>
  <c r="E4" i="20"/>
  <c r="F4" i="20"/>
  <c r="G4" i="20"/>
  <c r="E6" i="20"/>
  <c r="F6" i="20"/>
  <c r="G6" i="20"/>
  <c r="E40" i="20"/>
  <c r="F40" i="20"/>
  <c r="G40" i="20"/>
  <c r="E61" i="20"/>
  <c r="F61" i="20"/>
  <c r="G61" i="20"/>
  <c r="E63" i="20"/>
  <c r="F63" i="20"/>
  <c r="G63" i="20"/>
  <c r="E64" i="20"/>
  <c r="F64" i="20"/>
  <c r="G64" i="20"/>
  <c r="E76" i="20"/>
  <c r="F76" i="20"/>
  <c r="G76" i="20"/>
  <c r="E78" i="20"/>
  <c r="F78" i="20"/>
  <c r="G78" i="20"/>
  <c r="E104" i="20"/>
  <c r="F104" i="20"/>
  <c r="G104" i="20"/>
  <c r="E151" i="20"/>
  <c r="F151" i="20"/>
  <c r="G151" i="20"/>
  <c r="E175" i="20"/>
  <c r="F175" i="20"/>
  <c r="G175" i="20"/>
  <c r="E42" i="20"/>
  <c r="F42" i="20"/>
  <c r="G42" i="20"/>
  <c r="E51" i="20"/>
  <c r="F51" i="20"/>
  <c r="G51" i="20"/>
  <c r="E113" i="20"/>
  <c r="F113" i="20"/>
  <c r="G113" i="20"/>
  <c r="E114" i="20"/>
  <c r="F114" i="20"/>
  <c r="G114" i="20"/>
  <c r="E121" i="20"/>
  <c r="F121" i="20"/>
  <c r="G121" i="20"/>
  <c r="E122" i="20"/>
  <c r="F122" i="20"/>
  <c r="G122" i="20"/>
  <c r="E123" i="20"/>
  <c r="F123" i="20"/>
  <c r="G123" i="20"/>
  <c r="E124" i="20"/>
  <c r="F124" i="20"/>
  <c r="G124" i="20"/>
  <c r="E125" i="20"/>
  <c r="F125" i="20"/>
  <c r="G125" i="20"/>
  <c r="E126" i="20"/>
  <c r="F126" i="20"/>
  <c r="G126" i="20"/>
  <c r="E127" i="20"/>
  <c r="F127" i="20"/>
  <c r="G127" i="20"/>
  <c r="E128" i="20"/>
  <c r="F128" i="20"/>
  <c r="G128" i="20"/>
  <c r="E9" i="20"/>
  <c r="F9" i="20"/>
  <c r="G9" i="20"/>
  <c r="E25" i="20"/>
  <c r="F25" i="20"/>
  <c r="G25" i="20"/>
  <c r="E52" i="20"/>
  <c r="F52" i="20"/>
  <c r="G52" i="20"/>
  <c r="E12" i="20"/>
  <c r="F12" i="20"/>
  <c r="G12" i="20"/>
  <c r="E26" i="20"/>
  <c r="F26" i="20"/>
  <c r="G26" i="20"/>
  <c r="E37" i="20"/>
  <c r="F37" i="20"/>
  <c r="G37" i="20"/>
  <c r="E46" i="20"/>
  <c r="F46" i="20"/>
  <c r="G46" i="20"/>
  <c r="E13" i="20"/>
  <c r="F13" i="20"/>
  <c r="G13" i="20"/>
  <c r="E17" i="20"/>
  <c r="F17" i="20"/>
  <c r="G17" i="20"/>
  <c r="E18" i="20"/>
  <c r="F18" i="20"/>
  <c r="G18" i="20"/>
  <c r="E3" i="20"/>
  <c r="F3" i="20"/>
  <c r="G3" i="20"/>
  <c r="E10" i="20"/>
  <c r="F10" i="20"/>
  <c r="G10" i="20"/>
  <c r="E20" i="20"/>
  <c r="F20" i="20"/>
  <c r="G20" i="20"/>
  <c r="E21" i="20"/>
  <c r="F21" i="20"/>
  <c r="G21" i="20"/>
  <c r="E50" i="20"/>
  <c r="F50" i="20"/>
  <c r="G50" i="20"/>
  <c r="E53" i="20"/>
  <c r="F53" i="20"/>
  <c r="G53" i="20"/>
  <c r="E54" i="20"/>
  <c r="F54" i="20"/>
  <c r="G54" i="20"/>
  <c r="E55" i="20"/>
  <c r="F55" i="20"/>
  <c r="G55" i="20"/>
  <c r="E85" i="20"/>
  <c r="F85" i="20"/>
  <c r="G85" i="20"/>
  <c r="E86" i="20"/>
  <c r="F86" i="20"/>
  <c r="G86" i="20"/>
  <c r="E87" i="20"/>
  <c r="F87" i="20"/>
  <c r="G87" i="20"/>
  <c r="E115" i="20"/>
  <c r="F115" i="20"/>
  <c r="G115" i="20"/>
  <c r="E56" i="20"/>
  <c r="F56" i="20"/>
  <c r="G56" i="20"/>
  <c r="E66" i="20"/>
  <c r="F66" i="20"/>
  <c r="G66" i="20"/>
  <c r="E73" i="20"/>
  <c r="F73" i="20"/>
  <c r="G73" i="20"/>
  <c r="E88" i="20"/>
  <c r="F88" i="20"/>
  <c r="G88" i="20"/>
  <c r="E154" i="20"/>
  <c r="F154" i="20"/>
  <c r="G154" i="20"/>
  <c r="E155" i="20"/>
  <c r="F155" i="20"/>
  <c r="G155" i="20"/>
  <c r="E156" i="20"/>
  <c r="F156" i="20"/>
  <c r="G156" i="20"/>
  <c r="E157" i="20"/>
  <c r="F157" i="20"/>
  <c r="G157" i="20"/>
  <c r="E19" i="20"/>
  <c r="F19" i="20"/>
  <c r="G19" i="20"/>
  <c r="E11" i="20"/>
  <c r="F11" i="20"/>
  <c r="G11" i="20"/>
  <c r="E22" i="20"/>
  <c r="F22" i="20"/>
  <c r="G22" i="20"/>
  <c r="E24" i="20"/>
  <c r="F24" i="20"/>
  <c r="G24" i="20"/>
  <c r="E57" i="20"/>
  <c r="F57" i="20"/>
  <c r="G57" i="20"/>
  <c r="E62" i="20"/>
  <c r="F62" i="20"/>
  <c r="G62" i="20"/>
  <c r="E65" i="20"/>
  <c r="F65" i="20"/>
  <c r="G65" i="20"/>
  <c r="E67" i="20"/>
  <c r="F67" i="20"/>
  <c r="G67" i="20"/>
  <c r="E152" i="20"/>
  <c r="F152" i="20"/>
  <c r="G152" i="20"/>
  <c r="E79" i="20"/>
  <c r="F79" i="20"/>
  <c r="G79" i="20"/>
  <c r="E80" i="20"/>
  <c r="F80" i="20"/>
  <c r="G80" i="20"/>
  <c r="E158" i="20"/>
  <c r="F158" i="20"/>
  <c r="G158" i="20"/>
  <c r="E81" i="20"/>
  <c r="F81" i="20"/>
  <c r="G81" i="20"/>
  <c r="E82" i="20"/>
  <c r="F82" i="20"/>
  <c r="G82" i="20"/>
  <c r="E89" i="20"/>
  <c r="F89" i="20"/>
  <c r="G89" i="20"/>
  <c r="E90" i="20"/>
  <c r="F90" i="20"/>
  <c r="G90" i="20"/>
  <c r="E131" i="20"/>
  <c r="F131" i="20"/>
  <c r="G131" i="20"/>
  <c r="E138" i="20"/>
  <c r="F138" i="20"/>
  <c r="G138" i="20"/>
  <c r="E177" i="20"/>
  <c r="F177" i="20"/>
  <c r="G177" i="20"/>
  <c r="E91" i="20"/>
  <c r="F91" i="20"/>
  <c r="G91" i="20"/>
  <c r="E14" i="20"/>
  <c r="F14" i="20"/>
  <c r="G14" i="20"/>
  <c r="E33" i="20"/>
  <c r="F33" i="20"/>
  <c r="G33" i="20"/>
  <c r="E27" i="20"/>
  <c r="F27" i="20"/>
  <c r="G27" i="20"/>
  <c r="E38" i="20"/>
  <c r="F38" i="20"/>
  <c r="G38" i="20"/>
  <c r="E92" i="20"/>
  <c r="F92" i="20"/>
  <c r="G92" i="20"/>
  <c r="E93" i="20"/>
  <c r="F93" i="20"/>
  <c r="G93" i="20"/>
  <c r="E94" i="20"/>
  <c r="F94" i="20"/>
  <c r="G94" i="20"/>
  <c r="E105" i="20"/>
  <c r="F105" i="20"/>
  <c r="G105" i="20"/>
  <c r="E116" i="20"/>
  <c r="F116" i="20"/>
  <c r="G116" i="20"/>
  <c r="E117" i="20"/>
  <c r="F117" i="20"/>
  <c r="G117" i="20"/>
  <c r="E118" i="20"/>
  <c r="F118" i="20"/>
  <c r="G118" i="20"/>
  <c r="E119" i="20"/>
  <c r="F119" i="20"/>
  <c r="G119" i="20"/>
  <c r="E132" i="20"/>
  <c r="F132" i="20"/>
  <c r="G132" i="20"/>
  <c r="E185" i="20"/>
  <c r="F185" i="20"/>
  <c r="G185" i="20"/>
  <c r="E5" i="20"/>
  <c r="F5" i="20"/>
  <c r="G5" i="20"/>
  <c r="E31" i="20"/>
  <c r="F31" i="20"/>
  <c r="G31" i="20"/>
  <c r="E41" i="20"/>
  <c r="F41" i="20"/>
  <c r="G41" i="20"/>
  <c r="E68" i="20"/>
  <c r="F68" i="20"/>
  <c r="G68" i="20"/>
  <c r="E69" i="20"/>
  <c r="F69" i="20"/>
  <c r="G69" i="20"/>
  <c r="E71" i="20"/>
  <c r="F71" i="20"/>
  <c r="G71" i="20"/>
  <c r="E129" i="20"/>
  <c r="F129" i="20"/>
  <c r="G129" i="20"/>
  <c r="E133" i="20"/>
  <c r="F133" i="20"/>
  <c r="G133" i="20"/>
  <c r="E134" i="20"/>
  <c r="F134" i="20"/>
  <c r="G134" i="20"/>
  <c r="E135" i="20"/>
  <c r="F135" i="20"/>
  <c r="G135" i="20"/>
  <c r="E136" i="20"/>
  <c r="F136" i="20"/>
  <c r="G136" i="20"/>
  <c r="E137" i="20"/>
  <c r="F137" i="20"/>
  <c r="G137" i="20"/>
  <c r="E139" i="20"/>
  <c r="F139" i="20"/>
  <c r="G139" i="20"/>
  <c r="E142" i="20"/>
  <c r="F142" i="20"/>
  <c r="G142" i="20"/>
  <c r="E143" i="20"/>
  <c r="F143" i="20"/>
  <c r="G143" i="20"/>
  <c r="E144" i="20"/>
  <c r="F144" i="20"/>
  <c r="G144" i="20"/>
  <c r="E147" i="20"/>
  <c r="F147" i="20"/>
  <c r="G147" i="20"/>
  <c r="E148" i="20"/>
  <c r="F148" i="20"/>
  <c r="G148" i="20"/>
  <c r="E149" i="20"/>
  <c r="F149" i="20"/>
  <c r="G149" i="20"/>
  <c r="E150" i="20"/>
  <c r="F150" i="20"/>
  <c r="G150" i="20"/>
  <c r="E95" i="20"/>
  <c r="F95" i="20"/>
  <c r="G95" i="20"/>
  <c r="E96" i="20"/>
  <c r="F96" i="20"/>
  <c r="G96" i="20"/>
  <c r="E97" i="20"/>
  <c r="F97" i="20"/>
  <c r="G97" i="20"/>
  <c r="E98" i="20"/>
  <c r="F98" i="20"/>
  <c r="G98" i="20"/>
  <c r="E106" i="20"/>
  <c r="F106" i="20"/>
  <c r="G106" i="20"/>
  <c r="E179" i="20"/>
  <c r="F179" i="20"/>
  <c r="G179" i="20"/>
  <c r="E180" i="20"/>
  <c r="F180" i="20"/>
  <c r="G180" i="20"/>
  <c r="E161" i="20"/>
  <c r="F161" i="20"/>
  <c r="G161" i="20"/>
  <c r="E162" i="20"/>
  <c r="F162" i="20"/>
  <c r="G162" i="20"/>
  <c r="E163" i="20"/>
  <c r="F163" i="20"/>
  <c r="G163" i="20"/>
  <c r="E7" i="20"/>
  <c r="F7" i="20"/>
  <c r="G7" i="20"/>
  <c r="E23" i="20"/>
  <c r="F23" i="20"/>
  <c r="G23" i="20"/>
  <c r="E32" i="20"/>
  <c r="F32" i="20"/>
  <c r="G32" i="20"/>
  <c r="E43" i="20"/>
  <c r="F43" i="20"/>
  <c r="G43" i="20"/>
  <c r="E47" i="20"/>
  <c r="F47" i="20"/>
  <c r="G47" i="20"/>
  <c r="E15" i="20"/>
  <c r="F15" i="20"/>
  <c r="G15" i="20"/>
  <c r="E58" i="20"/>
  <c r="F58" i="20"/>
  <c r="G58" i="20"/>
  <c r="E59" i="20"/>
  <c r="F59" i="20"/>
  <c r="G59" i="20"/>
  <c r="E99" i="20"/>
  <c r="F99" i="20"/>
  <c r="G99" i="20"/>
  <c r="E140" i="20"/>
  <c r="F140" i="20"/>
  <c r="G140" i="20"/>
  <c r="E141" i="20"/>
  <c r="F141" i="20"/>
  <c r="G141" i="20"/>
  <c r="E145" i="20"/>
  <c r="F145" i="20"/>
  <c r="G145" i="20"/>
  <c r="E146" i="20"/>
  <c r="F146" i="20"/>
  <c r="G146" i="20"/>
  <c r="E186" i="20"/>
  <c r="F186" i="20"/>
  <c r="G186" i="20"/>
  <c r="E187" i="20"/>
  <c r="F187" i="20"/>
  <c r="G187" i="20"/>
  <c r="E164" i="20"/>
  <c r="F164" i="20"/>
  <c r="G164" i="20"/>
  <c r="E165" i="20"/>
  <c r="F165" i="20"/>
  <c r="G165" i="20"/>
  <c r="E166" i="20"/>
  <c r="F166" i="20"/>
  <c r="G166" i="20"/>
  <c r="E167" i="20"/>
  <c r="F167" i="20"/>
  <c r="G167" i="20"/>
  <c r="E168" i="20"/>
  <c r="F168" i="20"/>
  <c r="G168" i="20"/>
  <c r="E16" i="20"/>
  <c r="F16" i="20"/>
  <c r="G16" i="20"/>
  <c r="E29" i="20"/>
  <c r="F29" i="20"/>
  <c r="G29" i="20"/>
  <c r="E159" i="20"/>
  <c r="F159" i="20"/>
  <c r="G159" i="20"/>
  <c r="E170" i="20"/>
  <c r="F170" i="20"/>
  <c r="G170" i="20"/>
  <c r="E39" i="20"/>
  <c r="F39" i="20"/>
  <c r="G39" i="20"/>
  <c r="E48" i="20"/>
  <c r="F48" i="20"/>
  <c r="G48" i="20"/>
  <c r="E72" i="20"/>
  <c r="F72" i="20"/>
  <c r="G72" i="20"/>
  <c r="E83" i="20"/>
  <c r="F83" i="20"/>
  <c r="G83" i="20"/>
  <c r="E84" i="20"/>
  <c r="F84" i="20"/>
  <c r="G84" i="20"/>
  <c r="E100" i="20"/>
  <c r="F100" i="20"/>
  <c r="G100" i="20"/>
  <c r="E101" i="20"/>
  <c r="F101" i="20"/>
  <c r="G101" i="20"/>
  <c r="E102" i="20"/>
  <c r="F102" i="20"/>
  <c r="G102" i="20"/>
  <c r="E103" i="20"/>
  <c r="F103" i="20"/>
  <c r="G103" i="20"/>
  <c r="E107" i="20"/>
  <c r="F107" i="20"/>
  <c r="G107" i="20"/>
  <c r="E171" i="20"/>
  <c r="F171" i="20"/>
  <c r="G171" i="20"/>
  <c r="E172" i="20"/>
  <c r="F172" i="20"/>
  <c r="G172" i="20"/>
  <c r="E173" i="20"/>
  <c r="F173" i="20"/>
  <c r="G173" i="20"/>
  <c r="E8" i="20"/>
  <c r="F8" i="20"/>
  <c r="G8" i="20"/>
  <c r="E28" i="20"/>
  <c r="F28" i="20"/>
  <c r="G28" i="20"/>
  <c r="E30" i="20"/>
  <c r="F30" i="20"/>
  <c r="G30" i="20"/>
  <c r="E49" i="20"/>
  <c r="F49" i="20"/>
  <c r="G49" i="20"/>
  <c r="E60" i="20"/>
  <c r="F60" i="20"/>
  <c r="G60" i="20"/>
  <c r="E74" i="20"/>
  <c r="F74" i="20"/>
  <c r="G74" i="20"/>
  <c r="E77" i="20"/>
  <c r="F77" i="20"/>
  <c r="G77" i="20"/>
  <c r="E108" i="20"/>
  <c r="F108" i="20"/>
  <c r="G108" i="20"/>
  <c r="E109" i="20"/>
  <c r="F109" i="20"/>
  <c r="G109" i="20"/>
  <c r="E110" i="20"/>
  <c r="F110" i="20"/>
  <c r="G110" i="20"/>
  <c r="E111" i="20"/>
  <c r="F111" i="20"/>
  <c r="G111" i="20"/>
  <c r="E112" i="20"/>
  <c r="F112" i="20"/>
  <c r="G112" i="20"/>
  <c r="E120" i="20"/>
  <c r="F120" i="20"/>
  <c r="G120" i="20"/>
  <c r="E130" i="20"/>
  <c r="F130" i="20"/>
  <c r="G130" i="20"/>
  <c r="E153" i="20"/>
  <c r="F153" i="20"/>
  <c r="G153" i="20"/>
  <c r="E160" i="20"/>
  <c r="F160" i="20"/>
  <c r="G160" i="20"/>
  <c r="E169" i="20"/>
  <c r="F169" i="20"/>
  <c r="G169" i="20"/>
  <c r="E174" i="20"/>
  <c r="F174" i="20"/>
  <c r="G174" i="20"/>
  <c r="E176" i="20"/>
  <c r="F176" i="20"/>
  <c r="G176" i="20"/>
  <c r="E178" i="20"/>
  <c r="F178" i="20"/>
  <c r="G178" i="20"/>
  <c r="E181" i="20"/>
  <c r="F181" i="20"/>
  <c r="G181" i="20"/>
  <c r="E182" i="20"/>
  <c r="F182" i="20"/>
  <c r="G182" i="20"/>
  <c r="E183" i="20"/>
  <c r="F183" i="20"/>
  <c r="G183" i="20"/>
  <c r="E184" i="20"/>
  <c r="F184" i="20"/>
  <c r="G184" i="20"/>
  <c r="E188" i="20"/>
  <c r="F188" i="20"/>
  <c r="G188" i="20"/>
  <c r="E34" i="20"/>
  <c r="F34" i="20"/>
  <c r="G34" i="20"/>
  <c r="E35" i="20"/>
  <c r="F35" i="20"/>
  <c r="G35" i="20"/>
  <c r="E36" i="20"/>
  <c r="F36" i="20"/>
  <c r="G36" i="20"/>
  <c r="E44" i="20"/>
  <c r="F44" i="20"/>
  <c r="G44" i="20"/>
  <c r="E45" i="20"/>
  <c r="F45" i="20"/>
  <c r="G45" i="20"/>
  <c r="E70" i="20"/>
  <c r="F70" i="20"/>
  <c r="G70" i="20"/>
  <c r="E75" i="20"/>
  <c r="F75" i="20"/>
  <c r="G75" i="20"/>
  <c r="E189" i="20"/>
  <c r="F189" i="20"/>
  <c r="G189" i="20"/>
  <c r="B2" i="20"/>
  <c r="C2" i="20"/>
  <c r="B4" i="20"/>
  <c r="C4" i="20"/>
  <c r="B6" i="20"/>
  <c r="C6" i="20"/>
  <c r="B40" i="20"/>
  <c r="C40" i="20"/>
  <c r="B61" i="20"/>
  <c r="C61" i="20"/>
  <c r="B63" i="20"/>
  <c r="C63" i="20"/>
  <c r="B64" i="20"/>
  <c r="C64" i="20"/>
  <c r="B76" i="20"/>
  <c r="C76" i="20"/>
  <c r="B78" i="20"/>
  <c r="C78" i="20"/>
  <c r="B104" i="20"/>
  <c r="C104" i="20"/>
  <c r="B151" i="20"/>
  <c r="C151" i="20"/>
  <c r="B175" i="20"/>
  <c r="C175" i="20"/>
  <c r="B42" i="20"/>
  <c r="C42" i="20"/>
  <c r="B51" i="20"/>
  <c r="C51" i="20"/>
  <c r="B113" i="20"/>
  <c r="C113" i="20"/>
  <c r="B114" i="20"/>
  <c r="C114" i="20"/>
  <c r="B121" i="20"/>
  <c r="C121" i="20"/>
  <c r="B122" i="20"/>
  <c r="C122" i="20"/>
  <c r="B123" i="20"/>
  <c r="C123" i="20"/>
  <c r="B124" i="20"/>
  <c r="C124" i="20"/>
  <c r="B125" i="20"/>
  <c r="C125" i="20"/>
  <c r="B126" i="20"/>
  <c r="C126" i="20"/>
  <c r="B127" i="20"/>
  <c r="C127" i="20"/>
  <c r="B128" i="20"/>
  <c r="C128" i="20"/>
  <c r="B9" i="20"/>
  <c r="C9" i="20"/>
  <c r="B25" i="20"/>
  <c r="C25" i="20"/>
  <c r="B52" i="20"/>
  <c r="C52" i="20"/>
  <c r="B12" i="20"/>
  <c r="C12" i="20"/>
  <c r="B26" i="20"/>
  <c r="C26" i="20"/>
  <c r="B37" i="20"/>
  <c r="C37" i="20"/>
  <c r="B46" i="20"/>
  <c r="C46" i="20"/>
  <c r="B13" i="20"/>
  <c r="C13" i="20"/>
  <c r="B17" i="20"/>
  <c r="C17" i="20"/>
  <c r="B18" i="20"/>
  <c r="C18" i="20"/>
  <c r="B3" i="20"/>
  <c r="C3" i="20"/>
  <c r="B10" i="20"/>
  <c r="C10" i="20"/>
  <c r="B20" i="20"/>
  <c r="C20" i="20"/>
  <c r="B21" i="20"/>
  <c r="C21" i="20"/>
  <c r="B50" i="20"/>
  <c r="C50" i="20"/>
  <c r="B53" i="20"/>
  <c r="C53" i="20"/>
  <c r="B54" i="20"/>
  <c r="C54" i="20"/>
  <c r="B55" i="20"/>
  <c r="C55" i="20"/>
  <c r="B85" i="20"/>
  <c r="C85" i="20"/>
  <c r="B86" i="20"/>
  <c r="C86" i="20"/>
  <c r="B87" i="20"/>
  <c r="C87" i="20"/>
  <c r="B115" i="20"/>
  <c r="C115" i="20"/>
  <c r="B56" i="20"/>
  <c r="C56" i="20"/>
  <c r="B66" i="20"/>
  <c r="C66" i="20"/>
  <c r="B73" i="20"/>
  <c r="C73" i="20"/>
  <c r="B88" i="20"/>
  <c r="C88" i="20"/>
  <c r="B154" i="20"/>
  <c r="C154" i="20"/>
  <c r="B155" i="20"/>
  <c r="C155" i="20"/>
  <c r="B156" i="20"/>
  <c r="C156" i="20"/>
  <c r="B157" i="20"/>
  <c r="C157" i="20"/>
  <c r="B19" i="20"/>
  <c r="C19" i="20"/>
  <c r="B11" i="20"/>
  <c r="C11" i="20"/>
  <c r="B22" i="20"/>
  <c r="C22" i="20"/>
  <c r="B24" i="20"/>
  <c r="C24" i="20"/>
  <c r="B57" i="20"/>
  <c r="C57" i="20"/>
  <c r="B62" i="20"/>
  <c r="C62" i="20"/>
  <c r="B65" i="20"/>
  <c r="C65" i="20"/>
  <c r="B67" i="20"/>
  <c r="C67" i="20"/>
  <c r="B152" i="20"/>
  <c r="C152" i="20"/>
  <c r="B79" i="20"/>
  <c r="C79" i="20"/>
  <c r="B80" i="20"/>
  <c r="C80" i="20"/>
  <c r="B158" i="20"/>
  <c r="C158" i="20"/>
  <c r="B81" i="20"/>
  <c r="C81" i="20"/>
  <c r="B82" i="20"/>
  <c r="C82" i="20"/>
  <c r="B89" i="20"/>
  <c r="C89" i="20"/>
  <c r="B90" i="20"/>
  <c r="C90" i="20"/>
  <c r="B131" i="20"/>
  <c r="C131" i="20"/>
  <c r="B138" i="20"/>
  <c r="C138" i="20"/>
  <c r="B177" i="20"/>
  <c r="C177" i="20"/>
  <c r="B91" i="20"/>
  <c r="C91" i="20"/>
  <c r="B14" i="20"/>
  <c r="C14" i="20"/>
  <c r="B33" i="20"/>
  <c r="C33" i="20"/>
  <c r="B27" i="20"/>
  <c r="C27" i="20"/>
  <c r="B38" i="20"/>
  <c r="C38" i="20"/>
  <c r="B92" i="20"/>
  <c r="C92" i="20"/>
  <c r="B93" i="20"/>
  <c r="C93" i="20"/>
  <c r="B94" i="20"/>
  <c r="C94" i="20"/>
  <c r="B105" i="20"/>
  <c r="C105" i="20"/>
  <c r="B116" i="20"/>
  <c r="C116" i="20"/>
  <c r="B117" i="20"/>
  <c r="C117" i="20"/>
  <c r="B118" i="20"/>
  <c r="C118" i="20"/>
  <c r="B119" i="20"/>
  <c r="C119" i="20"/>
  <c r="B132" i="20"/>
  <c r="C132" i="20"/>
  <c r="B185" i="20"/>
  <c r="C185" i="20"/>
  <c r="B5" i="20"/>
  <c r="C5" i="20"/>
  <c r="B31" i="20"/>
  <c r="C31" i="20"/>
  <c r="B41" i="20"/>
  <c r="C41" i="20"/>
  <c r="B68" i="20"/>
  <c r="C68" i="20"/>
  <c r="B69" i="20"/>
  <c r="C69" i="20"/>
  <c r="B71" i="20"/>
  <c r="C71" i="20"/>
  <c r="B129" i="20"/>
  <c r="C129" i="20"/>
  <c r="B133" i="20"/>
  <c r="C133" i="20"/>
  <c r="B134" i="20"/>
  <c r="C134" i="20"/>
  <c r="B135" i="20"/>
  <c r="C135" i="20"/>
  <c r="B136" i="20"/>
  <c r="C136" i="20"/>
  <c r="B137" i="20"/>
  <c r="C137" i="20"/>
  <c r="B139" i="20"/>
  <c r="C139" i="20"/>
  <c r="B142" i="20"/>
  <c r="C142" i="20"/>
  <c r="B143" i="20"/>
  <c r="C143" i="20"/>
  <c r="B144" i="20"/>
  <c r="C144" i="20"/>
  <c r="B147" i="20"/>
  <c r="C147" i="20"/>
  <c r="B148" i="20"/>
  <c r="C148" i="20"/>
  <c r="B149" i="20"/>
  <c r="C149" i="20"/>
  <c r="B150" i="20"/>
  <c r="C150" i="20"/>
  <c r="B95" i="20"/>
  <c r="C95" i="20"/>
  <c r="B96" i="20"/>
  <c r="C96" i="20"/>
  <c r="B97" i="20"/>
  <c r="C97" i="20"/>
  <c r="B98" i="20"/>
  <c r="C98" i="20"/>
  <c r="B106" i="20"/>
  <c r="C106" i="20"/>
  <c r="B179" i="20"/>
  <c r="C179" i="20"/>
  <c r="B180" i="20"/>
  <c r="C180" i="20"/>
  <c r="B161" i="20"/>
  <c r="C161" i="20"/>
  <c r="B162" i="20"/>
  <c r="C162" i="20"/>
  <c r="B163" i="20"/>
  <c r="C163" i="20"/>
  <c r="B7" i="20"/>
  <c r="C7" i="20"/>
  <c r="B23" i="20"/>
  <c r="C23" i="20"/>
  <c r="B32" i="20"/>
  <c r="C32" i="20"/>
  <c r="B43" i="20"/>
  <c r="C43" i="20"/>
  <c r="B47" i="20"/>
  <c r="C47" i="20"/>
  <c r="B15" i="20"/>
  <c r="C15" i="20"/>
  <c r="B58" i="20"/>
  <c r="C58" i="20"/>
  <c r="B59" i="20"/>
  <c r="C59" i="20"/>
  <c r="B99" i="20"/>
  <c r="C99" i="20"/>
  <c r="B140" i="20"/>
  <c r="C140" i="20"/>
  <c r="B141" i="20"/>
  <c r="C141" i="20"/>
  <c r="B145" i="20"/>
  <c r="C145" i="20"/>
  <c r="B146" i="20"/>
  <c r="C146" i="20"/>
  <c r="B186" i="20"/>
  <c r="C186" i="20"/>
  <c r="B187" i="20"/>
  <c r="C187" i="20"/>
  <c r="B164" i="20"/>
  <c r="C164" i="20"/>
  <c r="B165" i="20"/>
  <c r="C165" i="20"/>
  <c r="B166" i="20"/>
  <c r="C166" i="20"/>
  <c r="B167" i="20"/>
  <c r="C167" i="20"/>
  <c r="B168" i="20"/>
  <c r="C168" i="20"/>
  <c r="B16" i="20"/>
  <c r="C16" i="20"/>
  <c r="B29" i="20"/>
  <c r="C29" i="20"/>
  <c r="B159" i="20"/>
  <c r="C159" i="20"/>
  <c r="B170" i="20"/>
  <c r="C170" i="20"/>
  <c r="B39" i="20"/>
  <c r="C39" i="20"/>
  <c r="B48" i="20"/>
  <c r="C48" i="20"/>
  <c r="B72" i="20"/>
  <c r="C72" i="20"/>
  <c r="B83" i="20"/>
  <c r="C83" i="20"/>
  <c r="B84" i="20"/>
  <c r="C84" i="20"/>
  <c r="B100" i="20"/>
  <c r="C100" i="20"/>
  <c r="B101" i="20"/>
  <c r="C101" i="20"/>
  <c r="B102" i="20"/>
  <c r="C102" i="20"/>
  <c r="B103" i="20"/>
  <c r="C103" i="20"/>
  <c r="B107" i="20"/>
  <c r="C107" i="20"/>
  <c r="B171" i="20"/>
  <c r="C171" i="20"/>
  <c r="B172" i="20"/>
  <c r="C172" i="20"/>
  <c r="B173" i="20"/>
  <c r="C173" i="20"/>
  <c r="B8" i="20"/>
  <c r="C8" i="20"/>
  <c r="B28" i="20"/>
  <c r="C28" i="20"/>
  <c r="B30" i="20"/>
  <c r="C30" i="20"/>
  <c r="B49" i="20"/>
  <c r="C49" i="20"/>
  <c r="B60" i="20"/>
  <c r="C60" i="20"/>
  <c r="B74" i="20"/>
  <c r="C74" i="20"/>
  <c r="B77" i="20"/>
  <c r="C77" i="20"/>
  <c r="B108" i="20"/>
  <c r="C108" i="20"/>
  <c r="B109" i="20"/>
  <c r="C109" i="20"/>
  <c r="B110" i="20"/>
  <c r="C110" i="20"/>
  <c r="B111" i="20"/>
  <c r="C111" i="20"/>
  <c r="B112" i="20"/>
  <c r="C112" i="20"/>
  <c r="B120" i="20"/>
  <c r="C120" i="20"/>
  <c r="B130" i="20"/>
  <c r="C130" i="20"/>
  <c r="B153" i="20"/>
  <c r="C153" i="20"/>
  <c r="B160" i="20"/>
  <c r="C160" i="20"/>
  <c r="B169" i="20"/>
  <c r="C169" i="20"/>
  <c r="B174" i="20"/>
  <c r="C174" i="20"/>
  <c r="B176" i="20"/>
  <c r="C176" i="20"/>
  <c r="B178" i="20"/>
  <c r="C178" i="20"/>
  <c r="B181" i="20"/>
  <c r="C181" i="20"/>
  <c r="B182" i="20"/>
  <c r="C182" i="20"/>
  <c r="B183" i="20"/>
  <c r="C183" i="20"/>
  <c r="B184" i="20"/>
  <c r="C184" i="20"/>
  <c r="B188" i="20"/>
  <c r="C188" i="20"/>
  <c r="B34" i="20"/>
  <c r="C34" i="20"/>
  <c r="B35" i="20"/>
  <c r="C35" i="20"/>
  <c r="B36" i="20"/>
  <c r="C36" i="20"/>
  <c r="B44" i="20"/>
  <c r="C44" i="20"/>
  <c r="B45" i="20"/>
  <c r="C45" i="20"/>
  <c r="B70" i="20"/>
  <c r="C70" i="20"/>
  <c r="B75" i="20"/>
  <c r="C75" i="20"/>
  <c r="B189" i="20"/>
  <c r="C189" i="20"/>
  <c r="A4" i="20"/>
  <c r="I4" i="20" s="1"/>
  <c r="A6" i="20"/>
  <c r="I6" i="20" s="1"/>
  <c r="A40" i="20"/>
  <c r="I40" i="20" s="1"/>
  <c r="A61" i="20"/>
  <c r="A63" i="20"/>
  <c r="A64" i="20"/>
  <c r="A76" i="20"/>
  <c r="A78" i="20"/>
  <c r="A104" i="20"/>
  <c r="A151" i="20"/>
  <c r="I151" i="20" s="1"/>
  <c r="A175" i="20"/>
  <c r="I175" i="20" s="1"/>
  <c r="A42" i="20"/>
  <c r="I42" i="20" s="1"/>
  <c r="A51" i="20"/>
  <c r="A113" i="20"/>
  <c r="A114" i="20"/>
  <c r="A121" i="20"/>
  <c r="A122" i="20"/>
  <c r="A123" i="20"/>
  <c r="A124" i="20"/>
  <c r="A125" i="20"/>
  <c r="A126" i="20"/>
  <c r="A127" i="20"/>
  <c r="A128" i="20"/>
  <c r="A9" i="20"/>
  <c r="I9" i="20" s="1"/>
  <c r="A25" i="20"/>
  <c r="I25" i="20" s="1"/>
  <c r="A52" i="20"/>
  <c r="A12" i="20"/>
  <c r="I12" i="20" s="1"/>
  <c r="A26" i="20"/>
  <c r="I26" i="20" s="1"/>
  <c r="A37" i="20"/>
  <c r="I37" i="20" s="1"/>
  <c r="A46" i="20"/>
  <c r="I46" i="20" s="1"/>
  <c r="A13" i="20"/>
  <c r="I13" i="20" s="1"/>
  <c r="A17" i="20"/>
  <c r="I17" i="20" s="1"/>
  <c r="A18" i="20"/>
  <c r="I18" i="20" s="1"/>
  <c r="A3" i="20"/>
  <c r="I3" i="20" s="1"/>
  <c r="A10" i="20"/>
  <c r="I10" i="20" s="1"/>
  <c r="A20" i="20"/>
  <c r="I20" i="20" s="1"/>
  <c r="A21" i="20"/>
  <c r="I21" i="20" s="1"/>
  <c r="A50" i="20"/>
  <c r="I50" i="20" s="1"/>
  <c r="A53" i="20"/>
  <c r="A54" i="20"/>
  <c r="A55" i="20"/>
  <c r="A85" i="20"/>
  <c r="A86" i="20"/>
  <c r="A87" i="20"/>
  <c r="A115" i="20"/>
  <c r="A56" i="20"/>
  <c r="A66" i="20"/>
  <c r="A73" i="20"/>
  <c r="A88" i="20"/>
  <c r="A154" i="20"/>
  <c r="I154" i="20" s="1"/>
  <c r="A155" i="20"/>
  <c r="I155" i="20" s="1"/>
  <c r="A156" i="20"/>
  <c r="I156" i="20" s="1"/>
  <c r="A157" i="20"/>
  <c r="I157" i="20" s="1"/>
  <c r="A19" i="20"/>
  <c r="I19" i="20" s="1"/>
  <c r="A11" i="20"/>
  <c r="I11" i="20" s="1"/>
  <c r="A22" i="20"/>
  <c r="I22" i="20" s="1"/>
  <c r="A24" i="20"/>
  <c r="I24" i="20" s="1"/>
  <c r="A57" i="20"/>
  <c r="A62" i="20"/>
  <c r="A65" i="20"/>
  <c r="A67" i="20"/>
  <c r="A152" i="20"/>
  <c r="I152" i="20" s="1"/>
  <c r="A79" i="20"/>
  <c r="A80" i="20"/>
  <c r="A158" i="20"/>
  <c r="I158" i="20" s="1"/>
  <c r="A81" i="20"/>
  <c r="A82" i="20"/>
  <c r="A89" i="20"/>
  <c r="A90" i="20"/>
  <c r="A131" i="20"/>
  <c r="A138" i="20"/>
  <c r="A177" i="20"/>
  <c r="I177" i="20" s="1"/>
  <c r="A91" i="20"/>
  <c r="A14" i="20"/>
  <c r="I14" i="20" s="1"/>
  <c r="A33" i="20"/>
  <c r="I33" i="20" s="1"/>
  <c r="A27" i="20"/>
  <c r="I27" i="20" s="1"/>
  <c r="A38" i="20"/>
  <c r="I38" i="20" s="1"/>
  <c r="A92" i="20"/>
  <c r="A93" i="20"/>
  <c r="A94" i="20"/>
  <c r="A105" i="20"/>
  <c r="A116" i="20"/>
  <c r="A117" i="20"/>
  <c r="A118" i="20"/>
  <c r="A119" i="20"/>
  <c r="A132" i="20"/>
  <c r="A185" i="20"/>
  <c r="I185" i="20" s="1"/>
  <c r="A5" i="20"/>
  <c r="I5" i="20" s="1"/>
  <c r="A31" i="20"/>
  <c r="I31" i="20" s="1"/>
  <c r="A41" i="20"/>
  <c r="I41" i="20" s="1"/>
  <c r="A68" i="20"/>
  <c r="A69" i="20"/>
  <c r="A71" i="20"/>
  <c r="A129" i="20"/>
  <c r="A133" i="20"/>
  <c r="A134" i="20"/>
  <c r="A135" i="20"/>
  <c r="A136" i="20"/>
  <c r="A137" i="20"/>
  <c r="A139" i="20"/>
  <c r="A142" i="20"/>
  <c r="A143" i="20"/>
  <c r="A144" i="20"/>
  <c r="A147" i="20"/>
  <c r="I147" i="20" s="1"/>
  <c r="A148" i="20"/>
  <c r="I148" i="20" s="1"/>
  <c r="A149" i="20"/>
  <c r="I149" i="20" s="1"/>
  <c r="A150" i="20"/>
  <c r="I150" i="20" s="1"/>
  <c r="A95" i="20"/>
  <c r="A96" i="20"/>
  <c r="A97" i="20"/>
  <c r="A98" i="20"/>
  <c r="A106" i="20"/>
  <c r="A179" i="20"/>
  <c r="I179" i="20" s="1"/>
  <c r="A180" i="20"/>
  <c r="I180" i="20" s="1"/>
  <c r="A161" i="20"/>
  <c r="I161" i="20" s="1"/>
  <c r="A162" i="20"/>
  <c r="I162" i="20" s="1"/>
  <c r="A163" i="20"/>
  <c r="I163" i="20" s="1"/>
  <c r="A7" i="20"/>
  <c r="I7" i="20" s="1"/>
  <c r="A23" i="20"/>
  <c r="I23" i="20" s="1"/>
  <c r="A32" i="20"/>
  <c r="I32" i="20" s="1"/>
  <c r="A43" i="20"/>
  <c r="I43" i="20" s="1"/>
  <c r="A47" i="20"/>
  <c r="I47" i="20" s="1"/>
  <c r="A15" i="20"/>
  <c r="I15" i="20" s="1"/>
  <c r="A58" i="20"/>
  <c r="A59" i="20"/>
  <c r="A99" i="20"/>
  <c r="A140" i="20"/>
  <c r="A141" i="20"/>
  <c r="A145" i="20"/>
  <c r="A146" i="20"/>
  <c r="A186" i="20"/>
  <c r="I186" i="20" s="1"/>
  <c r="A187" i="20"/>
  <c r="I187" i="20" s="1"/>
  <c r="A164" i="20"/>
  <c r="I164" i="20" s="1"/>
  <c r="A165" i="20"/>
  <c r="I165" i="20" s="1"/>
  <c r="A166" i="20"/>
  <c r="I166" i="20" s="1"/>
  <c r="A167" i="20"/>
  <c r="I167" i="20" s="1"/>
  <c r="A168" i="20"/>
  <c r="I168" i="20" s="1"/>
  <c r="A16" i="20"/>
  <c r="I16" i="20" s="1"/>
  <c r="A29" i="20"/>
  <c r="I29" i="20" s="1"/>
  <c r="A159" i="20"/>
  <c r="I159" i="20" s="1"/>
  <c r="A170" i="20"/>
  <c r="I170" i="20" s="1"/>
  <c r="A39" i="20"/>
  <c r="I39" i="20" s="1"/>
  <c r="A48" i="20"/>
  <c r="I48" i="20" s="1"/>
  <c r="A72" i="20"/>
  <c r="A83" i="20"/>
  <c r="A84" i="20"/>
  <c r="A100" i="20"/>
  <c r="A101" i="20"/>
  <c r="A102" i="20"/>
  <c r="A103" i="20"/>
  <c r="A107" i="20"/>
  <c r="A171" i="20"/>
  <c r="I171" i="20" s="1"/>
  <c r="A172" i="20"/>
  <c r="I172" i="20" s="1"/>
  <c r="A173" i="20"/>
  <c r="I173" i="20" s="1"/>
  <c r="A8" i="20"/>
  <c r="I8" i="20" s="1"/>
  <c r="A28" i="20"/>
  <c r="I28" i="20" s="1"/>
  <c r="A30" i="20"/>
  <c r="I30" i="20" s="1"/>
  <c r="A49" i="20"/>
  <c r="I49" i="20" s="1"/>
  <c r="A60" i="20"/>
  <c r="A74" i="20"/>
  <c r="A77" i="20"/>
  <c r="A108" i="20"/>
  <c r="A109" i="20"/>
  <c r="A110" i="20"/>
  <c r="A111" i="20"/>
  <c r="A112" i="20"/>
  <c r="A120" i="20"/>
  <c r="A130" i="20"/>
  <c r="A153" i="20"/>
  <c r="I153" i="20" s="1"/>
  <c r="A160" i="20"/>
  <c r="I160" i="20" s="1"/>
  <c r="A169" i="20"/>
  <c r="I169" i="20" s="1"/>
  <c r="A174" i="20"/>
  <c r="I174" i="20" s="1"/>
  <c r="A176" i="20"/>
  <c r="I176" i="20" s="1"/>
  <c r="A178" i="20"/>
  <c r="I178" i="20" s="1"/>
  <c r="A181" i="20"/>
  <c r="I181" i="20" s="1"/>
  <c r="A182" i="20"/>
  <c r="I182" i="20" s="1"/>
  <c r="A183" i="20"/>
  <c r="I183" i="20" s="1"/>
  <c r="A184" i="20"/>
  <c r="I184" i="20" s="1"/>
  <c r="A188" i="20"/>
  <c r="I188" i="20" s="1"/>
  <c r="A34" i="20"/>
  <c r="I34" i="20" s="1"/>
  <c r="A35" i="20"/>
  <c r="I35" i="20" s="1"/>
  <c r="A36" i="20"/>
  <c r="I36" i="20" s="1"/>
  <c r="A44" i="20"/>
  <c r="I44" i="20" s="1"/>
  <c r="A45" i="20"/>
  <c r="I45" i="20" s="1"/>
  <c r="A70" i="20"/>
  <c r="A75" i="20"/>
  <c r="A189" i="20"/>
  <c r="I189" i="20" s="1"/>
  <c r="G2" i="20"/>
  <c r="F2" i="20"/>
  <c r="D4" i="20"/>
  <c r="A2" i="20"/>
  <c r="I2" i="20" s="1"/>
  <c r="H44" i="20" l="1"/>
  <c r="H75" i="20"/>
  <c r="H189" i="20"/>
  <c r="H45" i="20"/>
  <c r="H36" i="20"/>
  <c r="H70" i="20"/>
  <c r="I70" i="20" s="1"/>
  <c r="H153" i="20"/>
  <c r="H188" i="20"/>
  <c r="H183" i="20"/>
  <c r="H169" i="20"/>
  <c r="H130" i="20"/>
  <c r="H182" i="20"/>
  <c r="H181" i="20"/>
  <c r="H178" i="20"/>
  <c r="H120" i="20"/>
  <c r="H35" i="20"/>
  <c r="H34" i="20"/>
  <c r="H176" i="20"/>
  <c r="H174" i="20"/>
  <c r="H112" i="20"/>
  <c r="H184" i="20"/>
  <c r="H160" i="20"/>
  <c r="H111" i="20"/>
  <c r="I111" i="20" s="1"/>
  <c r="H126" i="20"/>
  <c r="H154" i="20"/>
  <c r="H37" i="20"/>
  <c r="H26" i="20"/>
  <c r="H127" i="20"/>
  <c r="I127" i="20" s="1"/>
  <c r="H110" i="20"/>
  <c r="H74" i="20"/>
  <c r="I74" i="20" s="1"/>
  <c r="H24" i="20"/>
  <c r="H125" i="20"/>
  <c r="H49" i="20"/>
  <c r="I181" i="2"/>
  <c r="I180" i="2"/>
  <c r="C186" i="2"/>
  <c r="I179" i="2"/>
  <c r="C187" i="2"/>
  <c r="I171" i="2"/>
  <c r="B113" i="2"/>
  <c r="I173" i="2"/>
  <c r="C5" i="4"/>
  <c r="C6" i="4"/>
  <c r="C7" i="4"/>
  <c r="C8" i="4"/>
  <c r="C9" i="4"/>
  <c r="C4" i="4"/>
  <c r="B9" i="4"/>
  <c r="B8" i="4"/>
  <c r="B7" i="4"/>
  <c r="B5" i="4"/>
  <c r="B4" i="4"/>
  <c r="I75" i="20" l="1"/>
  <c r="I130" i="20"/>
  <c r="I120" i="20"/>
  <c r="I126" i="20"/>
  <c r="I125" i="20"/>
  <c r="I110" i="20"/>
  <c r="I112" i="20"/>
  <c r="I133" i="2"/>
  <c r="H19" i="20"/>
  <c r="H123" i="20"/>
  <c r="H87" i="20"/>
  <c r="H115" i="20"/>
  <c r="H12" i="20"/>
  <c r="H122" i="20"/>
  <c r="H11" i="20"/>
  <c r="I122" i="20" l="1"/>
  <c r="I87" i="20"/>
  <c r="I115" i="20"/>
  <c r="I123" i="20"/>
  <c r="E2" i="20" l="1"/>
  <c r="H101" i="20" l="1"/>
  <c r="H143" i="20"/>
  <c r="H68" i="20"/>
  <c r="H50" i="20"/>
  <c r="H119" i="20"/>
  <c r="H158" i="20"/>
  <c r="H170" i="20"/>
  <c r="H159" i="20"/>
  <c r="H167" i="20"/>
  <c r="H23" i="20"/>
  <c r="H20" i="20"/>
  <c r="H164" i="20"/>
  <c r="H105" i="20"/>
  <c r="H58" i="20"/>
  <c r="H7" i="20"/>
  <c r="H73" i="20"/>
  <c r="H96" i="20"/>
  <c r="H121" i="20"/>
  <c r="H77" i="20"/>
  <c r="H139" i="20"/>
  <c r="H14" i="20"/>
  <c r="H128" i="20"/>
  <c r="H38" i="20"/>
  <c r="H27" i="20"/>
  <c r="H186" i="20"/>
  <c r="H66" i="20"/>
  <c r="H3" i="20"/>
  <c r="H104" i="20"/>
  <c r="H146" i="20"/>
  <c r="H90" i="20"/>
  <c r="H175" i="20"/>
  <c r="H17" i="20"/>
  <c r="H133" i="20"/>
  <c r="H65" i="20"/>
  <c r="H53" i="20"/>
  <c r="H8" i="20"/>
  <c r="H173" i="20"/>
  <c r="H100" i="20"/>
  <c r="H129" i="20"/>
  <c r="H41" i="20"/>
  <c r="H72" i="20"/>
  <c r="H117" i="20"/>
  <c r="H156" i="20"/>
  <c r="H187" i="20"/>
  <c r="H29" i="20"/>
  <c r="H109" i="20"/>
  <c r="H161" i="20"/>
  <c r="H21" i="20"/>
  <c r="H107" i="20"/>
  <c r="H93" i="20"/>
  <c r="H15" i="20"/>
  <c r="H162" i="20"/>
  <c r="H179" i="20"/>
  <c r="H95" i="20"/>
  <c r="H52" i="20"/>
  <c r="H149" i="20"/>
  <c r="H137" i="20"/>
  <c r="H91" i="20"/>
  <c r="H113" i="20"/>
  <c r="H102" i="20"/>
  <c r="H33" i="20"/>
  <c r="H67" i="20"/>
  <c r="H86" i="20"/>
  <c r="H51" i="20"/>
  <c r="H157" i="20"/>
  <c r="H145" i="20"/>
  <c r="H89" i="20"/>
  <c r="H151" i="20"/>
  <c r="H18" i="20"/>
  <c r="H84" i="20"/>
  <c r="H57" i="20"/>
  <c r="I57" i="20" s="1"/>
  <c r="H25" i="20"/>
  <c r="H60" i="20"/>
  <c r="H172" i="20"/>
  <c r="H83" i="20"/>
  <c r="H71" i="20"/>
  <c r="H62" i="20"/>
  <c r="H48" i="20"/>
  <c r="H118" i="20"/>
  <c r="H46" i="20"/>
  <c r="H114" i="20"/>
  <c r="H16" i="20"/>
  <c r="H108" i="20"/>
  <c r="H180" i="20"/>
  <c r="H166" i="20"/>
  <c r="H171" i="20"/>
  <c r="H92" i="20"/>
  <c r="H43" i="20"/>
  <c r="H163" i="20"/>
  <c r="H98" i="20"/>
  <c r="H150" i="20"/>
  <c r="H155" i="20"/>
  <c r="H142" i="20"/>
  <c r="H185" i="20"/>
  <c r="H177" i="20"/>
  <c r="H124" i="20"/>
  <c r="H106" i="20"/>
  <c r="H80" i="20"/>
  <c r="H152" i="20"/>
  <c r="H54" i="20"/>
  <c r="H42" i="20"/>
  <c r="H56" i="20"/>
  <c r="H141" i="20"/>
  <c r="H82" i="20"/>
  <c r="H63" i="20"/>
  <c r="I63" i="20" s="1"/>
  <c r="H135" i="20"/>
  <c r="H59" i="20"/>
  <c r="H85" i="20"/>
  <c r="H61" i="20"/>
  <c r="I61" i="20" s="1"/>
  <c r="H28" i="20"/>
  <c r="H103" i="20"/>
  <c r="H147" i="20"/>
  <c r="H69" i="20"/>
  <c r="H22" i="20"/>
  <c r="H39" i="20"/>
  <c r="H81" i="20"/>
  <c r="H9" i="20"/>
  <c r="H78" i="20"/>
  <c r="I78" i="20" s="1"/>
  <c r="H168" i="20"/>
  <c r="H32" i="20"/>
  <c r="H116" i="20"/>
  <c r="H165" i="20"/>
  <c r="H31" i="20"/>
  <c r="H94" i="20"/>
  <c r="H47" i="20"/>
  <c r="H88" i="20"/>
  <c r="H97" i="20"/>
  <c r="H144" i="20"/>
  <c r="H40" i="20"/>
  <c r="H136" i="20"/>
  <c r="H5" i="20"/>
  <c r="H138" i="20"/>
  <c r="H76" i="20"/>
  <c r="H148" i="20"/>
  <c r="H79" i="20"/>
  <c r="H99" i="20"/>
  <c r="H10" i="20"/>
  <c r="H64" i="20"/>
  <c r="H131" i="20"/>
  <c r="H140" i="20"/>
  <c r="H13" i="20"/>
  <c r="H4" i="20"/>
  <c r="H134" i="20"/>
  <c r="H132" i="20"/>
  <c r="H55" i="20"/>
  <c r="H6" i="20"/>
  <c r="H30" i="20"/>
  <c r="H2" i="20"/>
  <c r="I64" i="20" l="1"/>
  <c r="I136" i="20"/>
  <c r="I88" i="20"/>
  <c r="I81" i="20"/>
  <c r="I85" i="20"/>
  <c r="I82" i="20"/>
  <c r="I54" i="20"/>
  <c r="I124" i="20"/>
  <c r="I98" i="20"/>
  <c r="I84" i="20"/>
  <c r="I145" i="20"/>
  <c r="I67" i="20"/>
  <c r="I91" i="20"/>
  <c r="I95" i="20"/>
  <c r="I93" i="20"/>
  <c r="I104" i="20"/>
  <c r="I139" i="20"/>
  <c r="I73" i="20"/>
  <c r="I55" i="20"/>
  <c r="I134" i="20"/>
  <c r="I131" i="20"/>
  <c r="I79" i="20"/>
  <c r="I76" i="20"/>
  <c r="I97" i="20"/>
  <c r="I116" i="20"/>
  <c r="I69" i="20"/>
  <c r="I103" i="20"/>
  <c r="I59" i="20"/>
  <c r="I141" i="20"/>
  <c r="I106" i="20"/>
  <c r="I142" i="20"/>
  <c r="I92" i="20"/>
  <c r="I108" i="20"/>
  <c r="I114" i="20"/>
  <c r="I118" i="20"/>
  <c r="I62" i="20"/>
  <c r="I83" i="20"/>
  <c r="I60" i="20"/>
  <c r="I89" i="20"/>
  <c r="I86" i="20"/>
  <c r="I113" i="20"/>
  <c r="I137" i="20"/>
  <c r="I52" i="20"/>
  <c r="I107" i="20"/>
  <c r="I72" i="20"/>
  <c r="I129" i="20"/>
  <c r="I53" i="20"/>
  <c r="I133" i="20"/>
  <c r="I146" i="20"/>
  <c r="I77" i="20"/>
  <c r="I96" i="20"/>
  <c r="I105" i="20"/>
  <c r="I119" i="20"/>
  <c r="I68" i="20"/>
  <c r="I101" i="20"/>
  <c r="I132" i="20"/>
  <c r="I140" i="20"/>
  <c r="I99" i="20"/>
  <c r="I138" i="20"/>
  <c r="I144" i="20"/>
  <c r="I94" i="20"/>
  <c r="I135" i="20"/>
  <c r="I56" i="20"/>
  <c r="I80" i="20"/>
  <c r="I71" i="20"/>
  <c r="I51" i="20"/>
  <c r="I102" i="20"/>
  <c r="I109" i="20"/>
  <c r="I117" i="20"/>
  <c r="I100" i="20"/>
  <c r="I65" i="20"/>
  <c r="I90" i="20"/>
  <c r="I66" i="20"/>
  <c r="I128" i="20"/>
  <c r="I121" i="20"/>
  <c r="I58" i="20"/>
  <c r="I143" i="20"/>
  <c r="F1" i="20"/>
  <c r="E1" i="20"/>
  <c r="B1" i="20"/>
  <c r="C1" i="20"/>
  <c r="G1" i="20"/>
  <c r="A1" i="20"/>
  <c r="I45" i="9" l="1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I2" i="9"/>
  <c r="G2" i="9"/>
</calcChain>
</file>

<file path=xl/sharedStrings.xml><?xml version="1.0" encoding="utf-8"?>
<sst xmlns="http://schemas.openxmlformats.org/spreadsheetml/2006/main" count="1407" uniqueCount="125">
  <si>
    <t>Top Freezer Style</t>
  </si>
  <si>
    <t>Bottom Freezer Style</t>
  </si>
  <si>
    <t>Side by Side</t>
  </si>
  <si>
    <t>Bar Fridges</t>
  </si>
  <si>
    <t>Simon Smerelli</t>
  </si>
  <si>
    <t>Chef</t>
  </si>
  <si>
    <t>Westinghouse</t>
  </si>
  <si>
    <t>Blanco</t>
  </si>
  <si>
    <t>Smeg</t>
  </si>
  <si>
    <t>Fisher and Paykel</t>
  </si>
  <si>
    <t>Miele</t>
  </si>
  <si>
    <t>Whirlpool</t>
  </si>
  <si>
    <t>Kelvinator</t>
  </si>
  <si>
    <t>Bosh</t>
  </si>
  <si>
    <t>180 ltr Fridge</t>
  </si>
  <si>
    <t>212 ltr Fridge</t>
  </si>
  <si>
    <t xml:space="preserve">380 ltr Fridge </t>
  </si>
  <si>
    <t>400 ltr Fridge</t>
  </si>
  <si>
    <t>370 ltr  Fridge</t>
  </si>
  <si>
    <t>403 ltr  Fridge</t>
  </si>
  <si>
    <t>433 ltr Fridge</t>
  </si>
  <si>
    <t>600 ml  Electric Wall Oven</t>
  </si>
  <si>
    <t>600 ml  Electric Wall oven</t>
  </si>
  <si>
    <t>600 ml  electric oven</t>
  </si>
  <si>
    <t xml:space="preserve">900 ml electric wall oven </t>
  </si>
  <si>
    <t xml:space="preserve"> Upright Oven</t>
  </si>
  <si>
    <t xml:space="preserve"> Dual Upright Oven </t>
  </si>
  <si>
    <t>600 ml Electric Cooktop</t>
  </si>
  <si>
    <t>fixed rangehood</t>
  </si>
  <si>
    <t>retractible rangehood</t>
  </si>
  <si>
    <t>230 ltr Fridge</t>
  </si>
  <si>
    <t>580 ltr side by side</t>
  </si>
  <si>
    <t>610  Side by Side</t>
  </si>
  <si>
    <t>100 ltr bar Fridge</t>
  </si>
  <si>
    <t>120 ltr Bar Fridge</t>
  </si>
  <si>
    <t>Dishwasher</t>
  </si>
  <si>
    <t xml:space="preserve">Slimline Dishwasher </t>
  </si>
  <si>
    <t>Benchtop Dishwasher</t>
  </si>
  <si>
    <t>900 ml Electric Cooktop</t>
  </si>
  <si>
    <t>900 ml  Electric Cooktop</t>
  </si>
  <si>
    <t>Island rangehood</t>
  </si>
  <si>
    <t>Island Rangehood</t>
  </si>
  <si>
    <t>Canopy Rangehood</t>
  </si>
  <si>
    <t>50 ltr Bar Fridge</t>
  </si>
  <si>
    <t xml:space="preserve">electric double wall oven </t>
  </si>
  <si>
    <t>Suzanne Waters</t>
  </si>
  <si>
    <t>Peter Hadden</t>
  </si>
  <si>
    <t>Michael Long</t>
  </si>
  <si>
    <t>Robert Matherson</t>
  </si>
  <si>
    <t>Rosalie Green</t>
  </si>
  <si>
    <t>Dan Roystein</t>
  </si>
  <si>
    <t>Customer</t>
  </si>
  <si>
    <t>Date</t>
  </si>
  <si>
    <t>%profit</t>
  </si>
  <si>
    <t>charge needed</t>
  </si>
  <si>
    <t>required profit</t>
  </si>
  <si>
    <t>profit needed</t>
  </si>
  <si>
    <t>Retail Price</t>
  </si>
  <si>
    <t>Salesperson</t>
  </si>
  <si>
    <t>Jo Barnes</t>
  </si>
  <si>
    <t>Miles Hyland</t>
  </si>
  <si>
    <t>Description</t>
  </si>
  <si>
    <t>Templestowe Cellars</t>
  </si>
  <si>
    <t>Eloise Simmons</t>
  </si>
  <si>
    <t>Michael D'Angelo</t>
  </si>
  <si>
    <t>Michelle Albertino</t>
  </si>
  <si>
    <t>2015 Shiraz</t>
  </si>
  <si>
    <t>2015 Pinot</t>
  </si>
  <si>
    <t>2016 Chardonnay</t>
  </si>
  <si>
    <t>standard</t>
  </si>
  <si>
    <t>premium</t>
  </si>
  <si>
    <t>Manly Vintage Cellars</t>
  </si>
  <si>
    <t>NSW</t>
  </si>
  <si>
    <t>SA</t>
  </si>
  <si>
    <t>VIC</t>
  </si>
  <si>
    <t>John Peters</t>
  </si>
  <si>
    <t>Glenelg Fine Wines</t>
  </si>
  <si>
    <t>James Pertile</t>
  </si>
  <si>
    <t>QLD</t>
  </si>
  <si>
    <t>Geoff Mac</t>
  </si>
  <si>
    <t>Tran Ng</t>
  </si>
  <si>
    <t>Mentone Cellars</t>
  </si>
  <si>
    <t>Hailey Wells</t>
  </si>
  <si>
    <t>Jan Gilmore</t>
  </si>
  <si>
    <t>Bronte Wine Bar</t>
  </si>
  <si>
    <t>Dromana Cellars</t>
  </si>
  <si>
    <t>Adelaide Wine bar</t>
  </si>
  <si>
    <t>Castle Hill Cellars</t>
  </si>
  <si>
    <t>Gina Rinebart</t>
  </si>
  <si>
    <t>Opera House Fine Wines</t>
  </si>
  <si>
    <t>John Jury</t>
  </si>
  <si>
    <t>Piccolo Wine Bar</t>
  </si>
  <si>
    <t>Euro Bar</t>
  </si>
  <si>
    <t>Shirley Tran</t>
  </si>
  <si>
    <t>State</t>
  </si>
  <si>
    <t>Number of Cases Purchased</t>
  </si>
  <si>
    <t>Wine Range</t>
  </si>
  <si>
    <t>Discount per case</t>
  </si>
  <si>
    <t>Yes</t>
  </si>
  <si>
    <t>No</t>
  </si>
  <si>
    <t>Wholesale Discount</t>
  </si>
  <si>
    <t>Retailer</t>
  </si>
  <si>
    <t>Sales Period</t>
  </si>
  <si>
    <t>January</t>
  </si>
  <si>
    <t>February</t>
  </si>
  <si>
    <t>March</t>
  </si>
  <si>
    <t>Chris Gregory</t>
  </si>
  <si>
    <t>Russ White</t>
  </si>
  <si>
    <t>Tim Cox</t>
  </si>
  <si>
    <t>Simon Wallace</t>
  </si>
  <si>
    <t>Keith Radd</t>
  </si>
  <si>
    <t>Mandy Smith</t>
  </si>
  <si>
    <t>Single Vineyard 2014 Chardonnay</t>
  </si>
  <si>
    <t>Single Vineyard 2013 Shiraz</t>
  </si>
  <si>
    <t>2016 Pinot Grigio</t>
  </si>
  <si>
    <t>Cost Price</t>
  </si>
  <si>
    <t>Grevillea Ridge price list</t>
  </si>
  <si>
    <t>Wholesale Price</t>
  </si>
  <si>
    <t>Sorrento Hotel</t>
  </si>
  <si>
    <t xml:space="preserve"> Charge per Case</t>
  </si>
  <si>
    <t>Special Discount</t>
  </si>
  <si>
    <t>Discount Period</t>
  </si>
  <si>
    <t>Per Case (Dozen)</t>
  </si>
  <si>
    <t>Free Delivery Period</t>
  </si>
  <si>
    <t xml:space="preserve"> DELIVERY CHARGES (per case - 12 bottles)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</si>
</sst>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&quot;$&quot;#,##0.00;[Red]\-&quot;$&quot;#,##0.00"/>
    <numFmt numFmtId="165" formatCode="_-&quot;$&quot;* #,##0.00_-;\-&quot;$&quot;* #,##0.00_-;_-&quot;$&quot;* &quot;-&quot;??_-;_-@_-"/>
    <numFmt numFmtId="166" formatCode="[$-409]dd\-mmm\-yy;@"/>
    <numFmt numFmtId="167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4">
    <xf numFmtId="0" fontId="0" fillId="0" borderId="0" xfId="0"/>
    <xf numFmtId="9" fontId="0" fillId="0" borderId="0" xfId="0" applyNumberFormat="1"/>
    <xf numFmtId="0" fontId="1" fillId="0" borderId="0" xfId="0" applyFont="1"/>
    <xf numFmtId="10" fontId="0" fillId="0" borderId="0" xfId="0" applyNumberFormat="1"/>
    <xf numFmtId="0" fontId="1" fillId="0" borderId="0" xfId="0" applyFont="1" applyBorder="1"/>
    <xf numFmtId="2" fontId="0" fillId="0" borderId="0" xfId="0" applyNumberFormat="1"/>
    <xf numFmtId="0" fontId="0" fillId="0" borderId="0" xfId="0" applyBorder="1"/>
    <xf numFmtId="9" fontId="0" fillId="0" borderId="0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164" fontId="0" fillId="0" borderId="0" xfId="0" applyNumberFormat="1" applyBorder="1"/>
    <xf numFmtId="14" fontId="0" fillId="0" borderId="0" xfId="0" applyNumberFormat="1"/>
    <xf numFmtId="165" fontId="0" fillId="0" borderId="0" xfId="2" applyFont="1" applyBorder="1"/>
    <xf numFmtId="165" fontId="0" fillId="0" borderId="0" xfId="2" applyFont="1" applyFill="1" applyBorder="1"/>
    <xf numFmtId="0" fontId="2" fillId="0" borderId="0" xfId="0" applyFont="1" applyBorder="1"/>
    <xf numFmtId="0" fontId="1" fillId="0" borderId="1" xfId="0" applyFont="1" applyBorder="1"/>
    <xf numFmtId="0" fontId="1" fillId="2" borderId="0" xfId="0" applyFont="1" applyFill="1" applyBorder="1"/>
    <xf numFmtId="0" fontId="1" fillId="2" borderId="1" xfId="0" applyFont="1" applyFill="1" applyBorder="1"/>
    <xf numFmtId="166" fontId="3" fillId="0" borderId="0" xfId="1" applyNumberFormat="1" applyBorder="1"/>
    <xf numFmtId="14" fontId="1" fillId="0" borderId="1" xfId="0" applyNumberFormat="1" applyFont="1" applyBorder="1"/>
    <xf numFmtId="16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165" fontId="0" fillId="0" borderId="0" xfId="2" applyFont="1"/>
    <xf numFmtId="165" fontId="1" fillId="0" borderId="1" xfId="2" applyFont="1" applyBorder="1" applyAlignment="1">
      <alignment wrapText="1"/>
    </xf>
    <xf numFmtId="165" fontId="1" fillId="0" borderId="1" xfId="2" applyFont="1" applyBorder="1" applyAlignment="1">
      <alignment horizontal="center" wrapText="1"/>
    </xf>
    <xf numFmtId="167" fontId="3" fillId="0" borderId="0" xfId="1" applyNumberFormat="1" applyBorder="1"/>
    <xf numFmtId="167" fontId="0" fillId="0" borderId="0" xfId="0" applyNumberFormat="1" applyBorder="1"/>
    <xf numFmtId="14" fontId="0" fillId="0" borderId="0" xfId="0" applyNumberFormat="1" applyFont="1" applyBorder="1"/>
    <xf numFmtId="16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 wrapText="1"/>
    </xf>
    <xf numFmtId="165" fontId="4" fillId="0" borderId="0" xfId="2" applyFont="1" applyBorder="1"/>
    <xf numFmtId="44" fontId="0" fillId="0" borderId="0" xfId="0" applyNumberFormat="1" applyFont="1" applyBorder="1"/>
    <xf numFmtId="165" fontId="0" fillId="0" borderId="0" xfId="0" applyNumberFormat="1"/>
    <xf numFmtId="167" fontId="0" fillId="0" borderId="0" xfId="0" applyNumberFormat="1"/>
    <xf numFmtId="0" fontId="0" fillId="0" borderId="0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Border="1"/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67" fontId="0" fillId="0" borderId="0" xfId="0" applyNumberFormat="1" applyFont="1" applyBorder="1"/>
    <xf numFmtId="14" fontId="0" fillId="0" borderId="0" xfId="0" applyNumberFormat="1" applyFont="1"/>
    <xf numFmtId="166" fontId="5" fillId="0" borderId="0" xfId="1" applyNumberFormat="1" applyFont="1" applyBorder="1"/>
    <xf numFmtId="167" fontId="5" fillId="0" borderId="0" xfId="1" applyNumberFormat="1" applyFont="1" applyBorder="1"/>
    <xf numFmtId="49" fontId="1" fillId="0" borderId="1" xfId="0" applyNumberFormat="1" applyFont="1" applyBorder="1"/>
    <xf numFmtId="49" fontId="0" fillId="0" borderId="0" xfId="0" applyNumberFormat="1" applyFont="1" applyBorder="1"/>
    <xf numFmtId="49" fontId="0" fillId="0" borderId="0" xfId="0" applyNumberFormat="1"/>
    <xf numFmtId="9" fontId="0" fillId="0" borderId="0" xfId="3" applyFont="1"/>
    <xf numFmtId="0" fontId="0" fillId="0" borderId="0" xfId="0" applyFill="1" applyBorder="1"/>
    <xf numFmtId="0" fontId="1" fillId="2" borderId="0" xfId="0" applyFont="1" applyFill="1" applyBorder="1" applyAlignment="1">
      <alignment wrapText="1"/>
    </xf>
    <xf numFmtId="167" fontId="1" fillId="0" borderId="1" xfId="0" applyNumberFormat="1" applyFont="1" applyBorder="1"/>
    <xf numFmtId="0" fontId="1" fillId="0" borderId="0" xfId="0" applyFont="1" applyBorder="1" applyAlignment="1">
      <alignment horizontal="center" wrapText="1"/>
    </xf>
  </cellXfs>
  <cellStyles count="4">
    <cellStyle name="Currency" xfId="2" builtinId="4"/>
    <cellStyle name="Normal" xfId="0" builtinId="0"/>
    <cellStyle name="Normal 2" xfId="1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J16"/>
  <sheetViews>
    <sheetView tabSelected="1" zoomScale="115" zoomScaleNormal="115" workbookViewId="0">
      <selection activeCell="A13" sqref="A13"/>
    </sheetView>
  </sheetViews>
  <sheetFormatPr defaultRowHeight="15" x14ac:dyDescent="0.25"/>
  <cols>
    <col min="1" max="1" width="38.7109375" bestFit="1" customWidth="1"/>
    <col min="2" max="3" width="17" customWidth="1"/>
    <col min="4" max="4" width="11.42578125" customWidth="1"/>
    <col min="6" max="6" width="9" customWidth="1"/>
    <col min="7" max="7" width="16" bestFit="1" customWidth="1"/>
    <col min="8" max="8" width="15.42578125" customWidth="1"/>
    <col min="9" max="9" width="15.28515625" customWidth="1"/>
  </cols>
  <sheetData>
    <row r="1" spans="1:10" s="6" customFormat="1" x14ac:dyDescent="0.25">
      <c r="B1" s="53" t="s">
        <v>122</v>
      </c>
      <c r="C1" s="53"/>
      <c r="D1" s="53"/>
      <c r="G1" s="4"/>
      <c r="H1" s="8"/>
    </row>
    <row r="2" spans="1:10" s="6" customFormat="1" ht="15.75" thickBot="1" x14ac:dyDescent="0.3">
      <c r="A2" s="17" t="s">
        <v>116</v>
      </c>
      <c r="B2" s="15" t="s">
        <v>57</v>
      </c>
      <c r="C2" s="15" t="s">
        <v>117</v>
      </c>
      <c r="D2" s="15" t="s">
        <v>115</v>
      </c>
      <c r="E2" s="4"/>
      <c r="F2" s="14"/>
      <c r="H2" s="9"/>
      <c r="I2" s="4"/>
      <c r="J2" s="4"/>
    </row>
    <row r="3" spans="1:10" s="6" customFormat="1" ht="15.75" thickTop="1" x14ac:dyDescent="0.25">
      <c r="H3" s="4"/>
    </row>
    <row r="4" spans="1:10" s="6" customFormat="1" x14ac:dyDescent="0.25">
      <c r="A4" s="6" t="s">
        <v>67</v>
      </c>
      <c r="B4" s="12">
        <f>30*12</f>
        <v>360</v>
      </c>
      <c r="C4" s="12">
        <f>D4*(1+0.5)</f>
        <v>150</v>
      </c>
      <c r="D4" s="12">
        <v>100</v>
      </c>
      <c r="G4" s="4"/>
      <c r="H4" s="7"/>
      <c r="I4" s="10"/>
    </row>
    <row r="5" spans="1:10" s="6" customFormat="1" x14ac:dyDescent="0.25">
      <c r="A5" s="6" t="s">
        <v>66</v>
      </c>
      <c r="B5" s="12">
        <f>32*12</f>
        <v>384</v>
      </c>
      <c r="C5" s="12">
        <f t="shared" ref="C5:C9" si="0">D5*(1+0.5)</f>
        <v>172.5</v>
      </c>
      <c r="D5" s="12">
        <v>115</v>
      </c>
    </row>
    <row r="6" spans="1:10" s="6" customFormat="1" x14ac:dyDescent="0.25">
      <c r="A6" s="6" t="s">
        <v>68</v>
      </c>
      <c r="B6" s="12">
        <v>360</v>
      </c>
      <c r="C6" s="12">
        <f t="shared" si="0"/>
        <v>153</v>
      </c>
      <c r="D6" s="12">
        <v>102</v>
      </c>
    </row>
    <row r="7" spans="1:10" s="6" customFormat="1" x14ac:dyDescent="0.25">
      <c r="A7" s="6" t="s">
        <v>114</v>
      </c>
      <c r="B7" s="12">
        <f>26*12</f>
        <v>312</v>
      </c>
      <c r="C7" s="12">
        <f t="shared" si="0"/>
        <v>161.25</v>
      </c>
      <c r="D7" s="12">
        <v>107.5</v>
      </c>
    </row>
    <row r="8" spans="1:10" s="6" customFormat="1" x14ac:dyDescent="0.25">
      <c r="A8" s="6" t="s">
        <v>112</v>
      </c>
      <c r="B8" s="12">
        <f>38*12</f>
        <v>456</v>
      </c>
      <c r="C8" s="12">
        <f t="shared" si="0"/>
        <v>228.75</v>
      </c>
      <c r="D8" s="12">
        <v>152.5</v>
      </c>
    </row>
    <row r="9" spans="1:10" s="6" customFormat="1" x14ac:dyDescent="0.25">
      <c r="A9" s="6" t="s">
        <v>113</v>
      </c>
      <c r="B9" s="12">
        <f>40*12</f>
        <v>480</v>
      </c>
      <c r="C9" s="12">
        <f t="shared" si="0"/>
        <v>240</v>
      </c>
      <c r="D9" s="12">
        <v>160</v>
      </c>
    </row>
    <row r="10" spans="1:10" s="6" customFormat="1" x14ac:dyDescent="0.25">
      <c r="B10" s="7"/>
      <c r="C10" s="7"/>
    </row>
    <row r="11" spans="1:10" s="6" customFormat="1" x14ac:dyDescent="0.25"/>
    <row r="12" spans="1:10" s="6" customFormat="1" x14ac:dyDescent="0.25">
      <c r="A12" s="51" t="s">
        <v>124</v>
      </c>
      <c r="B12" s="13">
        <v>25</v>
      </c>
      <c r="C12" s="13"/>
    </row>
    <row r="13" spans="1:10" x14ac:dyDescent="0.25">
      <c r="A13" s="50" t="s">
        <v>123</v>
      </c>
      <c r="B13" s="35">
        <v>42795</v>
      </c>
      <c r="C13" s="35">
        <v>42825</v>
      </c>
    </row>
    <row r="14" spans="1:10" x14ac:dyDescent="0.25">
      <c r="A14" s="2"/>
      <c r="B14" s="1"/>
      <c r="C14" s="1"/>
    </row>
    <row r="15" spans="1:10" x14ac:dyDescent="0.25">
      <c r="A15" s="16" t="s">
        <v>120</v>
      </c>
      <c r="B15" s="49">
        <v>0.15</v>
      </c>
    </row>
    <row r="16" spans="1:10" x14ac:dyDescent="0.25">
      <c r="A16" t="s">
        <v>121</v>
      </c>
      <c r="B16" s="35">
        <v>42767</v>
      </c>
      <c r="C16" s="35">
        <v>42794</v>
      </c>
    </row>
  </sheetData>
  <sortState ref="A7:A12">
    <sortCondition ref="A7"/>
  </sortState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189"/>
  <sheetViews>
    <sheetView workbookViewId="0">
      <selection sqref="A1:A1048576"/>
    </sheetView>
  </sheetViews>
  <sheetFormatPr defaultRowHeight="15" x14ac:dyDescent="0.25"/>
  <cols>
    <col min="1" max="1" width="11.28515625" style="35" customWidth="1"/>
    <col min="2" max="2" width="12.5703125" style="43" customWidth="1"/>
    <col min="3" max="3" width="19.140625" style="11" customWidth="1"/>
    <col min="4" max="4" width="23.140625" bestFit="1" customWidth="1"/>
    <col min="5" max="5" width="10.28515625" customWidth="1"/>
    <col min="6" max="6" width="8.28515625" customWidth="1"/>
    <col min="7" max="7" width="10" style="37" customWidth="1"/>
    <col min="8" max="8" width="29.85546875" bestFit="1" customWidth="1"/>
    <col min="9" max="9" width="16.5703125" hidden="1" customWidth="1"/>
  </cols>
  <sheetData>
    <row r="1" spans="1:14" ht="60.75" thickBot="1" x14ac:dyDescent="0.3">
      <c r="A1" s="52" t="s">
        <v>52</v>
      </c>
      <c r="B1" s="19" t="s">
        <v>102</v>
      </c>
      <c r="C1" s="19" t="s">
        <v>58</v>
      </c>
      <c r="D1" s="15" t="s">
        <v>51</v>
      </c>
      <c r="E1" s="21" t="s">
        <v>100</v>
      </c>
      <c r="F1" s="15" t="s">
        <v>94</v>
      </c>
      <c r="G1" s="21" t="s">
        <v>95</v>
      </c>
      <c r="H1" s="15" t="s">
        <v>61</v>
      </c>
      <c r="I1" s="22" t="s">
        <v>96</v>
      </c>
    </row>
    <row r="2" spans="1:14" ht="15.75" thickTop="1" x14ac:dyDescent="0.25">
      <c r="A2" s="35">
        <v>42736</v>
      </c>
      <c r="B2" s="44" t="s">
        <v>103</v>
      </c>
      <c r="C2" s="11" t="s">
        <v>64</v>
      </c>
      <c r="D2" t="s">
        <v>86</v>
      </c>
      <c r="E2" t="s">
        <v>98</v>
      </c>
      <c r="F2" t="s">
        <v>73</v>
      </c>
      <c r="G2" s="37">
        <v>2</v>
      </c>
      <c r="H2" t="s">
        <v>112</v>
      </c>
      <c r="I2" t="s">
        <v>69</v>
      </c>
    </row>
    <row r="3" spans="1:14" x14ac:dyDescent="0.25">
      <c r="A3" s="35">
        <v>42737</v>
      </c>
      <c r="B3" s="44" t="s">
        <v>103</v>
      </c>
      <c r="C3" s="11" t="s">
        <v>64</v>
      </c>
      <c r="D3" t="s">
        <v>86</v>
      </c>
      <c r="E3" t="s">
        <v>98</v>
      </c>
      <c r="F3" t="s">
        <v>73</v>
      </c>
      <c r="G3" s="37">
        <v>3</v>
      </c>
      <c r="H3" t="s">
        <v>114</v>
      </c>
      <c r="I3" t="s">
        <v>69</v>
      </c>
    </row>
    <row r="4" spans="1:14" x14ac:dyDescent="0.25">
      <c r="A4" s="35">
        <v>42738</v>
      </c>
      <c r="B4" s="44" t="s">
        <v>103</v>
      </c>
      <c r="C4" s="11" t="s">
        <v>64</v>
      </c>
      <c r="D4" t="s">
        <v>86</v>
      </c>
      <c r="E4" t="s">
        <v>98</v>
      </c>
      <c r="F4" t="s">
        <v>73</v>
      </c>
      <c r="G4" s="37">
        <v>4</v>
      </c>
      <c r="H4" t="s">
        <v>66</v>
      </c>
      <c r="I4" t="s">
        <v>69</v>
      </c>
    </row>
    <row r="5" spans="1:14" x14ac:dyDescent="0.25">
      <c r="A5" s="35">
        <v>42760</v>
      </c>
      <c r="B5" s="44" t="s">
        <v>103</v>
      </c>
      <c r="C5" s="6" t="s">
        <v>63</v>
      </c>
      <c r="D5" t="s">
        <v>86</v>
      </c>
      <c r="E5" t="s">
        <v>98</v>
      </c>
      <c r="F5" t="s">
        <v>73</v>
      </c>
      <c r="G5" s="37">
        <v>10</v>
      </c>
      <c r="H5" t="s">
        <v>67</v>
      </c>
      <c r="I5" t="s">
        <v>69</v>
      </c>
      <c r="J5" s="6"/>
    </row>
    <row r="6" spans="1:14" x14ac:dyDescent="0.25">
      <c r="A6" s="35">
        <v>42769</v>
      </c>
      <c r="B6" s="42" t="s">
        <v>104</v>
      </c>
      <c r="C6" s="11" t="s">
        <v>64</v>
      </c>
      <c r="D6" t="s">
        <v>86</v>
      </c>
      <c r="E6" t="s">
        <v>98</v>
      </c>
      <c r="F6" t="s">
        <v>73</v>
      </c>
      <c r="G6" s="37">
        <v>3</v>
      </c>
      <c r="H6" t="s">
        <v>112</v>
      </c>
      <c r="I6" t="s">
        <v>69</v>
      </c>
      <c r="J6" s="6"/>
    </row>
    <row r="7" spans="1:14" x14ac:dyDescent="0.25">
      <c r="A7" s="35">
        <v>42771</v>
      </c>
      <c r="B7" s="42" t="s">
        <v>104</v>
      </c>
      <c r="C7" s="11" t="s">
        <v>64</v>
      </c>
      <c r="D7" t="s">
        <v>86</v>
      </c>
      <c r="E7" t="s">
        <v>98</v>
      </c>
      <c r="F7" t="s">
        <v>73</v>
      </c>
      <c r="G7" s="37">
        <v>1</v>
      </c>
      <c r="H7" t="s">
        <v>68</v>
      </c>
      <c r="I7" t="s">
        <v>69</v>
      </c>
      <c r="J7" s="6"/>
    </row>
    <row r="8" spans="1:14" x14ac:dyDescent="0.25">
      <c r="A8" s="35">
        <v>42771</v>
      </c>
      <c r="B8" s="42" t="s">
        <v>104</v>
      </c>
      <c r="C8" s="11" t="s">
        <v>64</v>
      </c>
      <c r="D8" t="s">
        <v>86</v>
      </c>
      <c r="E8" t="s">
        <v>98</v>
      </c>
      <c r="F8" t="s">
        <v>73</v>
      </c>
      <c r="G8" s="37">
        <v>2</v>
      </c>
      <c r="H8" t="s">
        <v>114</v>
      </c>
      <c r="I8" t="s">
        <v>69</v>
      </c>
      <c r="J8" s="6"/>
    </row>
    <row r="9" spans="1:14" x14ac:dyDescent="0.25">
      <c r="A9" s="35">
        <v>42782</v>
      </c>
      <c r="B9" s="42" t="s">
        <v>104</v>
      </c>
      <c r="C9" s="11" t="s">
        <v>64</v>
      </c>
      <c r="D9" t="s">
        <v>86</v>
      </c>
      <c r="E9" t="s">
        <v>98</v>
      </c>
      <c r="F9" t="s">
        <v>73</v>
      </c>
      <c r="G9" s="37">
        <v>2</v>
      </c>
      <c r="H9" t="s">
        <v>68</v>
      </c>
      <c r="I9" t="s">
        <v>69</v>
      </c>
      <c r="J9" s="6"/>
    </row>
    <row r="10" spans="1:14" x14ac:dyDescent="0.25">
      <c r="A10" s="35">
        <v>42785</v>
      </c>
      <c r="B10" s="42" t="s">
        <v>104</v>
      </c>
      <c r="C10" s="11" t="s">
        <v>64</v>
      </c>
      <c r="D10" t="s">
        <v>86</v>
      </c>
      <c r="E10" t="s">
        <v>98</v>
      </c>
      <c r="F10" t="s">
        <v>73</v>
      </c>
      <c r="G10" s="37">
        <v>1</v>
      </c>
      <c r="H10" t="s">
        <v>113</v>
      </c>
      <c r="I10" t="s">
        <v>69</v>
      </c>
      <c r="J10" s="6"/>
    </row>
    <row r="11" spans="1:14" x14ac:dyDescent="0.25">
      <c r="A11" s="35">
        <v>42789</v>
      </c>
      <c r="B11" s="42" t="s">
        <v>104</v>
      </c>
      <c r="C11" s="11" t="s">
        <v>64</v>
      </c>
      <c r="D11" t="s">
        <v>86</v>
      </c>
      <c r="E11" t="s">
        <v>98</v>
      </c>
      <c r="F11" t="s">
        <v>73</v>
      </c>
      <c r="G11" s="37">
        <v>3</v>
      </c>
      <c r="H11" t="s">
        <v>112</v>
      </c>
      <c r="I11" t="s">
        <v>69</v>
      </c>
      <c r="J11" s="6"/>
    </row>
    <row r="12" spans="1:14" x14ac:dyDescent="0.25">
      <c r="A12" s="35">
        <v>42797</v>
      </c>
      <c r="B12" s="45" t="s">
        <v>105</v>
      </c>
      <c r="C12" s="11" t="s">
        <v>64</v>
      </c>
      <c r="D12" t="s">
        <v>86</v>
      </c>
      <c r="E12" t="s">
        <v>98</v>
      </c>
      <c r="F12" t="s">
        <v>73</v>
      </c>
      <c r="G12" s="37">
        <v>3</v>
      </c>
      <c r="H12" t="s">
        <v>113</v>
      </c>
      <c r="I12" t="s">
        <v>70</v>
      </c>
      <c r="J12" s="6"/>
      <c r="N12" s="11"/>
    </row>
    <row r="13" spans="1:14" x14ac:dyDescent="0.25">
      <c r="A13" s="35">
        <v>42811</v>
      </c>
      <c r="B13" s="45" t="s">
        <v>105</v>
      </c>
      <c r="C13" s="11" t="s">
        <v>64</v>
      </c>
      <c r="D13" t="s">
        <v>86</v>
      </c>
      <c r="E13" t="s">
        <v>98</v>
      </c>
      <c r="F13" t="s">
        <v>73</v>
      </c>
      <c r="G13" s="37">
        <v>4</v>
      </c>
      <c r="H13" t="s">
        <v>114</v>
      </c>
      <c r="I13" t="s">
        <v>70</v>
      </c>
      <c r="J13" s="6"/>
      <c r="N13" s="11"/>
    </row>
    <row r="14" spans="1:14" x14ac:dyDescent="0.25">
      <c r="A14" s="35">
        <v>42763</v>
      </c>
      <c r="B14" s="45" t="s">
        <v>103</v>
      </c>
      <c r="C14" s="11" t="s">
        <v>63</v>
      </c>
      <c r="D14" t="s">
        <v>84</v>
      </c>
      <c r="E14" t="s">
        <v>98</v>
      </c>
      <c r="F14" t="s">
        <v>72</v>
      </c>
      <c r="G14" s="37">
        <v>2</v>
      </c>
      <c r="H14" t="s">
        <v>112</v>
      </c>
      <c r="J14" s="6"/>
      <c r="N14" s="11"/>
    </row>
    <row r="15" spans="1:14" x14ac:dyDescent="0.25">
      <c r="A15" s="35">
        <v>42768</v>
      </c>
      <c r="B15" s="45" t="s">
        <v>104</v>
      </c>
      <c r="C15" s="11" t="s">
        <v>63</v>
      </c>
      <c r="D15" t="s">
        <v>84</v>
      </c>
      <c r="E15" t="s">
        <v>98</v>
      </c>
      <c r="F15" t="s">
        <v>72</v>
      </c>
      <c r="G15" s="37">
        <v>2</v>
      </c>
      <c r="H15" t="s">
        <v>113</v>
      </c>
      <c r="J15" s="6"/>
      <c r="N15" s="11"/>
    </row>
    <row r="16" spans="1:14" x14ac:dyDescent="0.25">
      <c r="A16" s="35">
        <v>42790</v>
      </c>
      <c r="B16" s="42" t="s">
        <v>104</v>
      </c>
      <c r="C16" s="11" t="s">
        <v>63</v>
      </c>
      <c r="D16" t="s">
        <v>84</v>
      </c>
      <c r="E16" t="s">
        <v>98</v>
      </c>
      <c r="F16" t="s">
        <v>72</v>
      </c>
      <c r="G16" s="37">
        <v>9</v>
      </c>
      <c r="H16" t="s">
        <v>68</v>
      </c>
      <c r="I16" t="s">
        <v>69</v>
      </c>
      <c r="J16" s="6"/>
      <c r="N16" s="11"/>
    </row>
    <row r="17" spans="1:14" x14ac:dyDescent="0.25">
      <c r="A17" s="35">
        <v>42790</v>
      </c>
      <c r="B17" s="42" t="s">
        <v>104</v>
      </c>
      <c r="C17" s="11" t="s">
        <v>63</v>
      </c>
      <c r="D17" t="s">
        <v>84</v>
      </c>
      <c r="E17" t="s">
        <v>98</v>
      </c>
      <c r="F17" t="s">
        <v>72</v>
      </c>
      <c r="G17" s="37">
        <v>3</v>
      </c>
      <c r="H17" t="s">
        <v>112</v>
      </c>
      <c r="I17" t="s">
        <v>69</v>
      </c>
      <c r="J17" s="6"/>
    </row>
    <row r="18" spans="1:14" x14ac:dyDescent="0.25">
      <c r="A18" s="35">
        <v>42791</v>
      </c>
      <c r="B18" s="42" t="s">
        <v>104</v>
      </c>
      <c r="C18" s="11" t="s">
        <v>63</v>
      </c>
      <c r="D18" t="s">
        <v>84</v>
      </c>
      <c r="E18" t="s">
        <v>98</v>
      </c>
      <c r="F18" t="s">
        <v>72</v>
      </c>
      <c r="G18" s="37">
        <v>3</v>
      </c>
      <c r="H18" t="s">
        <v>67</v>
      </c>
      <c r="I18" t="s">
        <v>69</v>
      </c>
    </row>
    <row r="19" spans="1:14" x14ac:dyDescent="0.25">
      <c r="A19" s="35">
        <v>42791</v>
      </c>
      <c r="B19" s="42" t="s">
        <v>104</v>
      </c>
      <c r="C19" s="11" t="s">
        <v>63</v>
      </c>
      <c r="D19" t="s">
        <v>84</v>
      </c>
      <c r="E19" t="s">
        <v>98</v>
      </c>
      <c r="F19" t="s">
        <v>72</v>
      </c>
      <c r="G19" s="37">
        <v>5</v>
      </c>
      <c r="H19" t="s">
        <v>66</v>
      </c>
      <c r="I19" t="s">
        <v>69</v>
      </c>
      <c r="N19" s="6"/>
    </row>
    <row r="20" spans="1:14" x14ac:dyDescent="0.25">
      <c r="A20" s="35">
        <v>42791</v>
      </c>
      <c r="B20" s="42" t="s">
        <v>104</v>
      </c>
      <c r="C20" s="11" t="s">
        <v>63</v>
      </c>
      <c r="D20" t="s">
        <v>84</v>
      </c>
      <c r="E20" t="s">
        <v>98</v>
      </c>
      <c r="F20" t="s">
        <v>72</v>
      </c>
      <c r="G20" s="37">
        <v>4</v>
      </c>
      <c r="H20" t="s">
        <v>67</v>
      </c>
      <c r="I20" t="s">
        <v>69</v>
      </c>
      <c r="N20" s="6"/>
    </row>
    <row r="21" spans="1:14" x14ac:dyDescent="0.25">
      <c r="A21" s="35">
        <v>42791</v>
      </c>
      <c r="B21" s="42" t="s">
        <v>104</v>
      </c>
      <c r="C21" s="11" t="s">
        <v>63</v>
      </c>
      <c r="D21" t="s">
        <v>84</v>
      </c>
      <c r="E21" t="s">
        <v>98</v>
      </c>
      <c r="F21" t="s">
        <v>72</v>
      </c>
      <c r="G21" s="37">
        <v>4</v>
      </c>
      <c r="H21" t="s">
        <v>68</v>
      </c>
      <c r="I21" t="s">
        <v>69</v>
      </c>
      <c r="N21" s="6"/>
    </row>
    <row r="22" spans="1:14" x14ac:dyDescent="0.25">
      <c r="A22" s="35">
        <v>42791</v>
      </c>
      <c r="B22" s="42" t="s">
        <v>104</v>
      </c>
      <c r="C22" s="11" t="s">
        <v>63</v>
      </c>
      <c r="D22" t="s">
        <v>84</v>
      </c>
      <c r="E22" t="s">
        <v>98</v>
      </c>
      <c r="F22" t="s">
        <v>72</v>
      </c>
      <c r="G22" s="37">
        <v>4</v>
      </c>
      <c r="H22" t="s">
        <v>114</v>
      </c>
      <c r="I22" t="s">
        <v>69</v>
      </c>
      <c r="N22" s="6"/>
    </row>
    <row r="23" spans="1:14" x14ac:dyDescent="0.25">
      <c r="A23" s="35">
        <v>42791</v>
      </c>
      <c r="B23" s="42" t="s">
        <v>104</v>
      </c>
      <c r="C23" s="11" t="s">
        <v>63</v>
      </c>
      <c r="D23" t="s">
        <v>84</v>
      </c>
      <c r="E23" t="s">
        <v>98</v>
      </c>
      <c r="F23" t="s">
        <v>72</v>
      </c>
      <c r="G23" s="37">
        <v>5</v>
      </c>
      <c r="H23" t="s">
        <v>114</v>
      </c>
      <c r="I23" t="s">
        <v>69</v>
      </c>
      <c r="N23" s="6"/>
    </row>
    <row r="24" spans="1:14" x14ac:dyDescent="0.25">
      <c r="A24" s="35">
        <v>42791</v>
      </c>
      <c r="B24" s="42" t="s">
        <v>104</v>
      </c>
      <c r="C24" s="11" t="s">
        <v>63</v>
      </c>
      <c r="D24" t="s">
        <v>84</v>
      </c>
      <c r="E24" t="s">
        <v>98</v>
      </c>
      <c r="F24" t="s">
        <v>72</v>
      </c>
      <c r="G24" s="37">
        <v>4</v>
      </c>
      <c r="H24" t="s">
        <v>114</v>
      </c>
      <c r="I24" t="s">
        <v>69</v>
      </c>
      <c r="N24" s="6"/>
    </row>
    <row r="25" spans="1:14" x14ac:dyDescent="0.25">
      <c r="A25" s="35">
        <v>42791</v>
      </c>
      <c r="B25" s="42" t="s">
        <v>104</v>
      </c>
      <c r="C25" s="11" t="s">
        <v>63</v>
      </c>
      <c r="D25" t="s">
        <v>84</v>
      </c>
      <c r="E25" t="s">
        <v>98</v>
      </c>
      <c r="F25" t="s">
        <v>72</v>
      </c>
      <c r="G25" s="37">
        <v>3</v>
      </c>
      <c r="H25" t="s">
        <v>113</v>
      </c>
      <c r="I25" t="s">
        <v>69</v>
      </c>
    </row>
    <row r="26" spans="1:14" x14ac:dyDescent="0.25">
      <c r="A26" s="35">
        <v>42740</v>
      </c>
      <c r="B26" s="44" t="s">
        <v>103</v>
      </c>
      <c r="C26" s="11" t="s">
        <v>63</v>
      </c>
      <c r="D26" t="s">
        <v>87</v>
      </c>
      <c r="E26" t="s">
        <v>98</v>
      </c>
      <c r="F26" t="s">
        <v>72</v>
      </c>
      <c r="G26" s="37">
        <v>2</v>
      </c>
      <c r="H26" t="s">
        <v>113</v>
      </c>
      <c r="I26" t="s">
        <v>69</v>
      </c>
    </row>
    <row r="27" spans="1:14" x14ac:dyDescent="0.25">
      <c r="A27" s="35">
        <v>42747</v>
      </c>
      <c r="B27" s="44" t="s">
        <v>103</v>
      </c>
      <c r="C27" s="6" t="s">
        <v>65</v>
      </c>
      <c r="D27" t="s">
        <v>87</v>
      </c>
      <c r="E27" t="s">
        <v>98</v>
      </c>
      <c r="F27" t="s">
        <v>72</v>
      </c>
      <c r="G27" s="37">
        <v>4</v>
      </c>
      <c r="H27" t="s">
        <v>66</v>
      </c>
      <c r="I27" t="s">
        <v>70</v>
      </c>
    </row>
    <row r="28" spans="1:14" x14ac:dyDescent="0.25">
      <c r="A28" s="35">
        <v>42768</v>
      </c>
      <c r="B28" s="42" t="s">
        <v>104</v>
      </c>
      <c r="C28" s="11" t="s">
        <v>64</v>
      </c>
      <c r="D28" t="s">
        <v>87</v>
      </c>
      <c r="E28" t="s">
        <v>98</v>
      </c>
      <c r="F28" t="s">
        <v>72</v>
      </c>
      <c r="G28" s="37">
        <v>10</v>
      </c>
      <c r="H28" t="s">
        <v>114</v>
      </c>
      <c r="I28" t="s">
        <v>69</v>
      </c>
    </row>
    <row r="29" spans="1:14" x14ac:dyDescent="0.25">
      <c r="A29" s="35">
        <v>42742</v>
      </c>
      <c r="B29" s="18" t="s">
        <v>103</v>
      </c>
      <c r="C29" s="6" t="s">
        <v>64</v>
      </c>
      <c r="D29" t="s">
        <v>106</v>
      </c>
      <c r="E29" t="s">
        <v>99</v>
      </c>
      <c r="F29" t="s">
        <v>74</v>
      </c>
      <c r="G29" s="37">
        <v>1</v>
      </c>
      <c r="H29" t="s">
        <v>67</v>
      </c>
      <c r="I29" t="s">
        <v>69</v>
      </c>
    </row>
    <row r="30" spans="1:14" x14ac:dyDescent="0.25">
      <c r="A30" s="35">
        <v>42749</v>
      </c>
      <c r="B30" s="18" t="s">
        <v>103</v>
      </c>
      <c r="C30" s="6" t="s">
        <v>64</v>
      </c>
      <c r="D30" t="s">
        <v>106</v>
      </c>
      <c r="E30" t="s">
        <v>99</v>
      </c>
      <c r="F30" t="s">
        <v>74</v>
      </c>
      <c r="G30" s="37">
        <v>1</v>
      </c>
      <c r="H30" s="6" t="s">
        <v>113</v>
      </c>
      <c r="I30" t="s">
        <v>69</v>
      </c>
    </row>
    <row r="31" spans="1:14" x14ac:dyDescent="0.25">
      <c r="A31" s="35">
        <v>42757</v>
      </c>
      <c r="B31" s="18" t="s">
        <v>103</v>
      </c>
      <c r="C31" s="6" t="s">
        <v>65</v>
      </c>
      <c r="D31" t="s">
        <v>106</v>
      </c>
      <c r="E31" t="s">
        <v>99</v>
      </c>
      <c r="F31" t="s">
        <v>74</v>
      </c>
      <c r="G31" s="37">
        <v>1</v>
      </c>
      <c r="H31" s="6" t="s">
        <v>112</v>
      </c>
      <c r="I31" t="s">
        <v>69</v>
      </c>
    </row>
    <row r="32" spans="1:14" x14ac:dyDescent="0.25">
      <c r="A32" s="35">
        <v>42764</v>
      </c>
      <c r="B32" s="18" t="s">
        <v>103</v>
      </c>
      <c r="C32" s="6" t="s">
        <v>64</v>
      </c>
      <c r="D32" t="s">
        <v>106</v>
      </c>
      <c r="E32" t="s">
        <v>99</v>
      </c>
      <c r="F32" t="s">
        <v>74</v>
      </c>
      <c r="G32" s="37">
        <v>1</v>
      </c>
      <c r="H32" t="s">
        <v>66</v>
      </c>
      <c r="I32" t="s">
        <v>69</v>
      </c>
    </row>
    <row r="33" spans="1:10" x14ac:dyDescent="0.25">
      <c r="A33" s="35">
        <v>42742</v>
      </c>
      <c r="B33" s="18" t="s">
        <v>103</v>
      </c>
      <c r="C33" s="11" t="s">
        <v>63</v>
      </c>
      <c r="D33" t="s">
        <v>50</v>
      </c>
      <c r="E33" t="s">
        <v>99</v>
      </c>
      <c r="F33" t="s">
        <v>72</v>
      </c>
      <c r="G33" s="37">
        <v>1</v>
      </c>
      <c r="H33" t="s">
        <v>68</v>
      </c>
      <c r="I33" t="s">
        <v>69</v>
      </c>
    </row>
    <row r="34" spans="1:10" x14ac:dyDescent="0.25">
      <c r="A34" s="35">
        <v>42743</v>
      </c>
      <c r="B34" s="18" t="s">
        <v>103</v>
      </c>
      <c r="C34" s="11" t="s">
        <v>63</v>
      </c>
      <c r="D34" t="s">
        <v>50</v>
      </c>
      <c r="E34" t="s">
        <v>99</v>
      </c>
      <c r="F34" t="s">
        <v>72</v>
      </c>
      <c r="G34" s="37">
        <v>1</v>
      </c>
      <c r="H34" t="s">
        <v>68</v>
      </c>
      <c r="I34" t="s">
        <v>69</v>
      </c>
    </row>
    <row r="35" spans="1:10" x14ac:dyDescent="0.25">
      <c r="A35" s="35">
        <v>42743</v>
      </c>
      <c r="B35" s="18" t="s">
        <v>103</v>
      </c>
      <c r="C35" s="11" t="s">
        <v>63</v>
      </c>
      <c r="D35" t="s">
        <v>50</v>
      </c>
      <c r="E35" t="s">
        <v>99</v>
      </c>
      <c r="F35" t="s">
        <v>72</v>
      </c>
      <c r="G35" s="37">
        <v>1</v>
      </c>
      <c r="H35" t="s">
        <v>68</v>
      </c>
      <c r="I35" t="s">
        <v>69</v>
      </c>
    </row>
    <row r="36" spans="1:10" x14ac:dyDescent="0.25">
      <c r="A36" s="35">
        <v>42736</v>
      </c>
      <c r="B36" s="44" t="s">
        <v>103</v>
      </c>
      <c r="C36" s="11" t="s">
        <v>65</v>
      </c>
      <c r="D36" t="s">
        <v>85</v>
      </c>
      <c r="E36" t="s">
        <v>98</v>
      </c>
      <c r="F36" t="s">
        <v>74</v>
      </c>
      <c r="G36" s="37">
        <v>1</v>
      </c>
      <c r="H36" t="s">
        <v>113</v>
      </c>
      <c r="I36" t="s">
        <v>69</v>
      </c>
      <c r="J36" s="6"/>
    </row>
    <row r="37" spans="1:10" x14ac:dyDescent="0.25">
      <c r="A37" s="35">
        <v>42740</v>
      </c>
      <c r="B37" s="44" t="s">
        <v>103</v>
      </c>
      <c r="C37" s="11" t="s">
        <v>65</v>
      </c>
      <c r="D37" t="s">
        <v>85</v>
      </c>
      <c r="E37" t="s">
        <v>98</v>
      </c>
      <c r="F37" t="s">
        <v>74</v>
      </c>
      <c r="G37" s="37">
        <v>3</v>
      </c>
      <c r="H37" t="s">
        <v>68</v>
      </c>
      <c r="I37" t="s">
        <v>70</v>
      </c>
      <c r="J37" s="6"/>
    </row>
    <row r="38" spans="1:10" x14ac:dyDescent="0.25">
      <c r="A38" s="35">
        <v>42745</v>
      </c>
      <c r="B38" s="44" t="s">
        <v>103</v>
      </c>
      <c r="C38" s="6" t="s">
        <v>65</v>
      </c>
      <c r="D38" t="s">
        <v>85</v>
      </c>
      <c r="E38" t="s">
        <v>98</v>
      </c>
      <c r="F38" t="s">
        <v>74</v>
      </c>
      <c r="G38" s="37">
        <v>3</v>
      </c>
      <c r="H38" t="s">
        <v>68</v>
      </c>
      <c r="I38" t="s">
        <v>69</v>
      </c>
      <c r="J38" s="6"/>
    </row>
    <row r="39" spans="1:10" x14ac:dyDescent="0.25">
      <c r="A39" s="35">
        <v>42745</v>
      </c>
      <c r="B39" s="44" t="s">
        <v>103</v>
      </c>
      <c r="C39" s="11" t="s">
        <v>65</v>
      </c>
      <c r="D39" t="s">
        <v>85</v>
      </c>
      <c r="E39" t="s">
        <v>98</v>
      </c>
      <c r="F39" t="s">
        <v>74</v>
      </c>
      <c r="G39" s="37">
        <v>3</v>
      </c>
      <c r="H39" t="s">
        <v>114</v>
      </c>
      <c r="I39" t="s">
        <v>69</v>
      </c>
      <c r="J39" s="6"/>
    </row>
    <row r="40" spans="1:10" x14ac:dyDescent="0.25">
      <c r="A40" s="35">
        <v>42765</v>
      </c>
      <c r="B40" s="44" t="s">
        <v>103</v>
      </c>
      <c r="C40" s="6" t="s">
        <v>65</v>
      </c>
      <c r="D40" t="s">
        <v>85</v>
      </c>
      <c r="E40" t="s">
        <v>98</v>
      </c>
      <c r="F40" t="s">
        <v>74</v>
      </c>
      <c r="G40" s="37">
        <v>5</v>
      </c>
      <c r="H40" s="6" t="s">
        <v>112</v>
      </c>
      <c r="I40" t="s">
        <v>69</v>
      </c>
      <c r="J40" s="6"/>
    </row>
    <row r="41" spans="1:10" x14ac:dyDescent="0.25">
      <c r="A41" s="35">
        <v>42768</v>
      </c>
      <c r="B41" s="42" t="s">
        <v>104</v>
      </c>
      <c r="C41" s="11" t="s">
        <v>63</v>
      </c>
      <c r="D41" t="s">
        <v>85</v>
      </c>
      <c r="E41" t="s">
        <v>98</v>
      </c>
      <c r="F41" t="s">
        <v>74</v>
      </c>
      <c r="G41" s="37">
        <v>2</v>
      </c>
      <c r="H41" t="s">
        <v>113</v>
      </c>
      <c r="I41" t="s">
        <v>69</v>
      </c>
      <c r="J41" s="6"/>
    </row>
    <row r="42" spans="1:10" x14ac:dyDescent="0.25">
      <c r="A42" s="35">
        <v>42768</v>
      </c>
      <c r="B42" s="42" t="s">
        <v>104</v>
      </c>
      <c r="C42" s="11" t="s">
        <v>63</v>
      </c>
      <c r="D42" t="s">
        <v>85</v>
      </c>
      <c r="E42" t="s">
        <v>98</v>
      </c>
      <c r="F42" t="s">
        <v>74</v>
      </c>
      <c r="G42" s="37">
        <v>5</v>
      </c>
      <c r="H42" t="s">
        <v>68</v>
      </c>
      <c r="I42" t="s">
        <v>69</v>
      </c>
      <c r="J42" s="6"/>
    </row>
    <row r="43" spans="1:10" x14ac:dyDescent="0.25">
      <c r="A43" s="35">
        <v>42768</v>
      </c>
      <c r="B43" s="44" t="s">
        <v>104</v>
      </c>
      <c r="C43" s="38" t="s">
        <v>65</v>
      </c>
      <c r="D43" t="s">
        <v>85</v>
      </c>
      <c r="E43" t="s">
        <v>98</v>
      </c>
      <c r="F43" t="s">
        <v>74</v>
      </c>
      <c r="G43" s="37">
        <v>10</v>
      </c>
      <c r="H43" s="6" t="s">
        <v>113</v>
      </c>
      <c r="J43" s="6"/>
    </row>
    <row r="44" spans="1:10" x14ac:dyDescent="0.25">
      <c r="A44" s="35">
        <v>42788</v>
      </c>
      <c r="B44" s="42" t="s">
        <v>104</v>
      </c>
      <c r="C44" s="11" t="s">
        <v>65</v>
      </c>
      <c r="D44" t="s">
        <v>85</v>
      </c>
      <c r="E44" t="s">
        <v>98</v>
      </c>
      <c r="F44" t="s">
        <v>74</v>
      </c>
      <c r="G44" s="37">
        <v>4</v>
      </c>
      <c r="H44" t="s">
        <v>114</v>
      </c>
      <c r="I44" t="s">
        <v>69</v>
      </c>
      <c r="J44" s="6"/>
    </row>
    <row r="45" spans="1:10" x14ac:dyDescent="0.25">
      <c r="A45" s="35">
        <v>42788</v>
      </c>
      <c r="B45" s="42" t="s">
        <v>104</v>
      </c>
      <c r="C45" s="11" t="s">
        <v>65</v>
      </c>
      <c r="D45" t="s">
        <v>85</v>
      </c>
      <c r="E45" t="s">
        <v>98</v>
      </c>
      <c r="F45" t="s">
        <v>74</v>
      </c>
      <c r="G45" s="37">
        <v>1</v>
      </c>
      <c r="H45" t="s">
        <v>113</v>
      </c>
      <c r="I45" t="s">
        <v>69</v>
      </c>
      <c r="J45" s="6"/>
    </row>
    <row r="46" spans="1:10" x14ac:dyDescent="0.25">
      <c r="A46" s="35">
        <v>42788</v>
      </c>
      <c r="B46" s="42" t="s">
        <v>104</v>
      </c>
      <c r="C46" s="11" t="s">
        <v>65</v>
      </c>
      <c r="D46" t="s">
        <v>85</v>
      </c>
      <c r="E46" t="s">
        <v>98</v>
      </c>
      <c r="F46" t="s">
        <v>74</v>
      </c>
      <c r="G46" s="37">
        <v>2</v>
      </c>
      <c r="H46" t="s">
        <v>113</v>
      </c>
      <c r="I46" t="s">
        <v>69</v>
      </c>
      <c r="J46" s="6"/>
    </row>
    <row r="47" spans="1:10" x14ac:dyDescent="0.25">
      <c r="A47" s="35">
        <v>42790</v>
      </c>
      <c r="B47" s="42" t="s">
        <v>104</v>
      </c>
      <c r="C47" s="11" t="s">
        <v>63</v>
      </c>
      <c r="D47" t="s">
        <v>85</v>
      </c>
      <c r="E47" t="s">
        <v>98</v>
      </c>
      <c r="F47" t="s">
        <v>74</v>
      </c>
      <c r="G47" s="37">
        <v>8</v>
      </c>
      <c r="H47" t="s">
        <v>67</v>
      </c>
      <c r="I47" t="s">
        <v>70</v>
      </c>
      <c r="J47" s="6"/>
    </row>
    <row r="48" spans="1:10" x14ac:dyDescent="0.25">
      <c r="A48" s="35">
        <v>42768</v>
      </c>
      <c r="B48" s="42" t="s">
        <v>104</v>
      </c>
      <c r="C48" s="11" t="s">
        <v>64</v>
      </c>
      <c r="D48" t="s">
        <v>92</v>
      </c>
      <c r="E48" t="s">
        <v>98</v>
      </c>
      <c r="F48" t="s">
        <v>74</v>
      </c>
      <c r="G48" s="37">
        <v>10</v>
      </c>
      <c r="H48" s="6" t="s">
        <v>112</v>
      </c>
      <c r="I48" t="s">
        <v>69</v>
      </c>
      <c r="J48" s="6"/>
    </row>
    <row r="49" spans="1:10" x14ac:dyDescent="0.25">
      <c r="A49" s="35">
        <v>42773</v>
      </c>
      <c r="B49" s="42" t="s">
        <v>104</v>
      </c>
      <c r="C49" s="29" t="s">
        <v>64</v>
      </c>
      <c r="D49" s="30" t="s">
        <v>92</v>
      </c>
      <c r="E49" s="30" t="s">
        <v>98</v>
      </c>
      <c r="F49" s="30" t="s">
        <v>74</v>
      </c>
      <c r="G49" s="31">
        <v>4</v>
      </c>
      <c r="H49" s="30" t="s">
        <v>67</v>
      </c>
      <c r="I49" t="s">
        <v>69</v>
      </c>
      <c r="J49" s="6"/>
    </row>
    <row r="50" spans="1:10" x14ac:dyDescent="0.25">
      <c r="A50" s="35">
        <v>42780</v>
      </c>
      <c r="B50" s="42" t="s">
        <v>104</v>
      </c>
      <c r="C50" s="29" t="s">
        <v>64</v>
      </c>
      <c r="D50" s="30" t="s">
        <v>92</v>
      </c>
      <c r="E50" s="30" t="s">
        <v>98</v>
      </c>
      <c r="F50" s="30" t="s">
        <v>74</v>
      </c>
      <c r="G50" s="31">
        <v>6</v>
      </c>
      <c r="H50" s="30" t="s">
        <v>66</v>
      </c>
      <c r="I50" t="s">
        <v>69</v>
      </c>
      <c r="J50" s="6"/>
    </row>
    <row r="51" spans="1:10" x14ac:dyDescent="0.25">
      <c r="A51" s="35">
        <v>42788</v>
      </c>
      <c r="B51" s="29" t="s">
        <v>103</v>
      </c>
      <c r="C51" s="29" t="s">
        <v>65</v>
      </c>
      <c r="D51" s="30" t="s">
        <v>92</v>
      </c>
      <c r="E51" s="30" t="s">
        <v>98</v>
      </c>
      <c r="F51" t="s">
        <v>74</v>
      </c>
      <c r="G51" s="31">
        <v>10</v>
      </c>
      <c r="H51" s="30" t="s">
        <v>66</v>
      </c>
      <c r="I51" t="s">
        <v>69</v>
      </c>
      <c r="J51" s="6"/>
    </row>
    <row r="52" spans="1:10" x14ac:dyDescent="0.25">
      <c r="A52" s="35">
        <v>42798</v>
      </c>
      <c r="B52" s="45" t="s">
        <v>105</v>
      </c>
      <c r="C52" s="11" t="s">
        <v>65</v>
      </c>
      <c r="D52" t="s">
        <v>92</v>
      </c>
      <c r="E52" t="s">
        <v>98</v>
      </c>
      <c r="F52" t="s">
        <v>74</v>
      </c>
      <c r="G52" s="37">
        <v>2</v>
      </c>
      <c r="H52" t="s">
        <v>113</v>
      </c>
      <c r="I52" t="s">
        <v>70</v>
      </c>
      <c r="J52" s="6"/>
    </row>
    <row r="53" spans="1:10" x14ac:dyDescent="0.25">
      <c r="A53" s="35">
        <v>42798</v>
      </c>
      <c r="B53" s="45" t="s">
        <v>105</v>
      </c>
      <c r="C53" s="11" t="s">
        <v>65</v>
      </c>
      <c r="D53" t="s">
        <v>92</v>
      </c>
      <c r="E53" t="s">
        <v>98</v>
      </c>
      <c r="F53" t="s">
        <v>74</v>
      </c>
      <c r="G53" s="37">
        <v>2</v>
      </c>
      <c r="H53" t="s">
        <v>113</v>
      </c>
      <c r="I53" t="s">
        <v>70</v>
      </c>
      <c r="J53" s="6"/>
    </row>
    <row r="54" spans="1:10" x14ac:dyDescent="0.25">
      <c r="A54" s="35">
        <v>42800</v>
      </c>
      <c r="B54" s="45" t="s">
        <v>105</v>
      </c>
      <c r="C54" s="11" t="s">
        <v>65</v>
      </c>
      <c r="D54" t="s">
        <v>92</v>
      </c>
      <c r="E54" t="s">
        <v>98</v>
      </c>
      <c r="F54" t="s">
        <v>74</v>
      </c>
      <c r="G54" s="37">
        <v>2</v>
      </c>
      <c r="H54" t="s">
        <v>114</v>
      </c>
      <c r="I54" t="s">
        <v>70</v>
      </c>
      <c r="J54" s="6"/>
    </row>
    <row r="55" spans="1:10" x14ac:dyDescent="0.25">
      <c r="A55" s="35">
        <v>42800</v>
      </c>
      <c r="B55" s="45" t="s">
        <v>105</v>
      </c>
      <c r="C55" s="11" t="s">
        <v>65</v>
      </c>
      <c r="D55" t="s">
        <v>92</v>
      </c>
      <c r="E55" t="s">
        <v>98</v>
      </c>
      <c r="F55" t="s">
        <v>74</v>
      </c>
      <c r="G55" s="37">
        <v>2</v>
      </c>
      <c r="H55" t="s">
        <v>113</v>
      </c>
      <c r="I55" t="s">
        <v>69</v>
      </c>
      <c r="J55" s="6"/>
    </row>
    <row r="56" spans="1:10" x14ac:dyDescent="0.25">
      <c r="A56" s="35">
        <v>42744</v>
      </c>
      <c r="B56" s="18" t="s">
        <v>103</v>
      </c>
      <c r="C56" s="11" t="s">
        <v>65</v>
      </c>
      <c r="D56" t="s">
        <v>79</v>
      </c>
      <c r="E56" t="s">
        <v>99</v>
      </c>
      <c r="F56" t="s">
        <v>74</v>
      </c>
      <c r="G56" s="37">
        <v>2</v>
      </c>
      <c r="H56" t="s">
        <v>112</v>
      </c>
      <c r="I56" t="s">
        <v>69</v>
      </c>
      <c r="J56" s="6"/>
    </row>
    <row r="57" spans="1:10" x14ac:dyDescent="0.25">
      <c r="A57" s="35">
        <v>42741</v>
      </c>
      <c r="B57" s="18" t="s">
        <v>103</v>
      </c>
      <c r="C57" s="11" t="s">
        <v>63</v>
      </c>
      <c r="D57" t="s">
        <v>88</v>
      </c>
      <c r="E57" t="s">
        <v>99</v>
      </c>
      <c r="F57" t="s">
        <v>72</v>
      </c>
      <c r="G57" s="37">
        <v>2</v>
      </c>
      <c r="H57" t="s">
        <v>113</v>
      </c>
      <c r="I57" t="s">
        <v>69</v>
      </c>
      <c r="J57" s="6"/>
    </row>
    <row r="58" spans="1:10" x14ac:dyDescent="0.25">
      <c r="A58" s="35">
        <v>42745</v>
      </c>
      <c r="B58" s="44" t="s">
        <v>103</v>
      </c>
      <c r="C58" s="11" t="s">
        <v>64</v>
      </c>
      <c r="D58" t="s">
        <v>76</v>
      </c>
      <c r="E58" t="s">
        <v>98</v>
      </c>
      <c r="F58" t="s">
        <v>73</v>
      </c>
      <c r="G58" s="37">
        <v>5</v>
      </c>
      <c r="H58" t="s">
        <v>114</v>
      </c>
      <c r="I58" t="s">
        <v>69</v>
      </c>
      <c r="J58" s="6"/>
    </row>
    <row r="59" spans="1:10" x14ac:dyDescent="0.25">
      <c r="A59" s="35">
        <v>42746</v>
      </c>
      <c r="B59" s="44" t="s">
        <v>103</v>
      </c>
      <c r="C59" s="6" t="s">
        <v>63</v>
      </c>
      <c r="D59" t="s">
        <v>76</v>
      </c>
      <c r="E59" t="s">
        <v>98</v>
      </c>
      <c r="F59" t="s">
        <v>73</v>
      </c>
      <c r="G59" s="37">
        <v>5</v>
      </c>
      <c r="H59" s="6" t="s">
        <v>112</v>
      </c>
      <c r="I59" t="s">
        <v>69</v>
      </c>
      <c r="J59" s="6"/>
    </row>
    <row r="60" spans="1:10" x14ac:dyDescent="0.25">
      <c r="A60" s="35">
        <v>42768</v>
      </c>
      <c r="B60" s="42" t="s">
        <v>104</v>
      </c>
      <c r="C60" s="11" t="s">
        <v>64</v>
      </c>
      <c r="D60" t="s">
        <v>76</v>
      </c>
      <c r="E60" t="s">
        <v>98</v>
      </c>
      <c r="F60" t="s">
        <v>73</v>
      </c>
      <c r="G60" s="37">
        <v>8</v>
      </c>
      <c r="H60" t="s">
        <v>66</v>
      </c>
      <c r="I60" t="s">
        <v>70</v>
      </c>
      <c r="J60" s="6"/>
    </row>
    <row r="61" spans="1:10" x14ac:dyDescent="0.25">
      <c r="A61" s="35">
        <v>42769</v>
      </c>
      <c r="B61" s="42" t="s">
        <v>104</v>
      </c>
      <c r="C61" s="11" t="s">
        <v>64</v>
      </c>
      <c r="D61" t="s">
        <v>76</v>
      </c>
      <c r="E61" t="s">
        <v>98</v>
      </c>
      <c r="F61" t="s">
        <v>73</v>
      </c>
      <c r="G61" s="37">
        <v>7</v>
      </c>
      <c r="H61" t="s">
        <v>114</v>
      </c>
      <c r="I61" t="s">
        <v>69</v>
      </c>
      <c r="J61" s="6"/>
    </row>
    <row r="62" spans="1:10" x14ac:dyDescent="0.25">
      <c r="A62" s="35">
        <v>42772</v>
      </c>
      <c r="B62" s="42" t="s">
        <v>104</v>
      </c>
      <c r="C62" s="11" t="s">
        <v>64</v>
      </c>
      <c r="D62" t="s">
        <v>76</v>
      </c>
      <c r="E62" t="s">
        <v>98</v>
      </c>
      <c r="F62" t="s">
        <v>73</v>
      </c>
      <c r="G62" s="37">
        <v>4</v>
      </c>
      <c r="H62" t="s">
        <v>114</v>
      </c>
      <c r="I62" t="s">
        <v>69</v>
      </c>
      <c r="J62" s="6"/>
    </row>
    <row r="63" spans="1:10" x14ac:dyDescent="0.25">
      <c r="A63" s="35">
        <v>42773</v>
      </c>
      <c r="B63" s="42" t="s">
        <v>104</v>
      </c>
      <c r="C63" s="11" t="s">
        <v>64</v>
      </c>
      <c r="D63" t="s">
        <v>76</v>
      </c>
      <c r="E63" t="s">
        <v>98</v>
      </c>
      <c r="F63" t="s">
        <v>73</v>
      </c>
      <c r="G63" s="37">
        <v>4</v>
      </c>
      <c r="H63" t="s">
        <v>114</v>
      </c>
      <c r="I63" t="s">
        <v>69</v>
      </c>
      <c r="J63" s="6"/>
    </row>
    <row r="64" spans="1:10" x14ac:dyDescent="0.25">
      <c r="A64" s="35">
        <v>42797</v>
      </c>
      <c r="B64" s="42" t="s">
        <v>105</v>
      </c>
      <c r="C64" s="11" t="s">
        <v>64</v>
      </c>
      <c r="D64" t="s">
        <v>76</v>
      </c>
      <c r="E64" t="s">
        <v>98</v>
      </c>
      <c r="F64" t="s">
        <v>73</v>
      </c>
      <c r="G64" s="37">
        <v>6</v>
      </c>
      <c r="H64" t="s">
        <v>114</v>
      </c>
      <c r="I64" t="s">
        <v>69</v>
      </c>
      <c r="J64" s="6"/>
    </row>
    <row r="65" spans="1:10" x14ac:dyDescent="0.25">
      <c r="A65" s="35">
        <v>42786</v>
      </c>
      <c r="B65" s="27" t="s">
        <v>104</v>
      </c>
      <c r="C65" s="11" t="s">
        <v>63</v>
      </c>
      <c r="D65" t="s">
        <v>82</v>
      </c>
      <c r="E65" t="s">
        <v>99</v>
      </c>
      <c r="F65" t="s">
        <v>72</v>
      </c>
      <c r="G65" s="37">
        <v>1</v>
      </c>
      <c r="H65" t="s">
        <v>113</v>
      </c>
      <c r="I65" t="s">
        <v>69</v>
      </c>
      <c r="J65" s="6"/>
    </row>
    <row r="66" spans="1:10" x14ac:dyDescent="0.25">
      <c r="A66" s="35">
        <v>42786</v>
      </c>
      <c r="B66" s="27" t="s">
        <v>104</v>
      </c>
      <c r="C66" s="11" t="s">
        <v>65</v>
      </c>
      <c r="D66" t="s">
        <v>77</v>
      </c>
      <c r="E66" t="s">
        <v>99</v>
      </c>
      <c r="F66" t="s">
        <v>74</v>
      </c>
      <c r="G66" s="37">
        <v>1</v>
      </c>
      <c r="H66" t="s">
        <v>114</v>
      </c>
      <c r="I66" t="s">
        <v>69</v>
      </c>
      <c r="J66" s="6"/>
    </row>
    <row r="67" spans="1:10" x14ac:dyDescent="0.25">
      <c r="A67" s="35">
        <v>42801</v>
      </c>
      <c r="B67" s="26" t="s">
        <v>105</v>
      </c>
      <c r="C67" s="11" t="s">
        <v>64</v>
      </c>
      <c r="D67" t="s">
        <v>77</v>
      </c>
      <c r="E67" t="s">
        <v>99</v>
      </c>
      <c r="F67" t="s">
        <v>73</v>
      </c>
      <c r="G67" s="37">
        <v>4</v>
      </c>
      <c r="H67" t="s">
        <v>114</v>
      </c>
      <c r="I67" t="s">
        <v>69</v>
      </c>
      <c r="J67" s="6"/>
    </row>
    <row r="68" spans="1:10" x14ac:dyDescent="0.25">
      <c r="A68" s="35">
        <v>42786</v>
      </c>
      <c r="B68" s="27" t="s">
        <v>104</v>
      </c>
      <c r="C68" s="11" t="s">
        <v>65</v>
      </c>
      <c r="D68" t="s">
        <v>83</v>
      </c>
      <c r="E68" t="s">
        <v>99</v>
      </c>
      <c r="F68" t="s">
        <v>74</v>
      </c>
      <c r="G68" s="37">
        <v>1</v>
      </c>
      <c r="H68" t="s">
        <v>114</v>
      </c>
      <c r="I68" t="s">
        <v>69</v>
      </c>
      <c r="J68" s="6"/>
    </row>
    <row r="69" spans="1:10" x14ac:dyDescent="0.25">
      <c r="A69" s="35">
        <v>42786</v>
      </c>
      <c r="B69" s="27" t="s">
        <v>104</v>
      </c>
      <c r="C69" s="11" t="s">
        <v>65</v>
      </c>
      <c r="D69" t="s">
        <v>83</v>
      </c>
      <c r="E69" t="s">
        <v>99</v>
      </c>
      <c r="F69" t="s">
        <v>74</v>
      </c>
      <c r="G69" s="37">
        <v>1</v>
      </c>
      <c r="H69" t="s">
        <v>114</v>
      </c>
      <c r="I69" t="s">
        <v>69</v>
      </c>
      <c r="J69" s="6"/>
    </row>
    <row r="70" spans="1:10" x14ac:dyDescent="0.25">
      <c r="A70" s="35">
        <v>42788</v>
      </c>
      <c r="B70" s="27" t="s">
        <v>104</v>
      </c>
      <c r="C70" s="11" t="s">
        <v>65</v>
      </c>
      <c r="D70" t="s">
        <v>83</v>
      </c>
      <c r="E70" t="s">
        <v>99</v>
      </c>
      <c r="F70" t="s">
        <v>74</v>
      </c>
      <c r="G70" s="37">
        <v>1</v>
      </c>
      <c r="H70" t="s">
        <v>114</v>
      </c>
      <c r="I70" t="s">
        <v>69</v>
      </c>
      <c r="J70" s="6"/>
    </row>
    <row r="71" spans="1:10" x14ac:dyDescent="0.25">
      <c r="A71" s="35">
        <v>42788</v>
      </c>
      <c r="B71" s="27" t="s">
        <v>104</v>
      </c>
      <c r="C71" s="11" t="s">
        <v>64</v>
      </c>
      <c r="D71" t="s">
        <v>59</v>
      </c>
      <c r="E71" t="s">
        <v>99</v>
      </c>
      <c r="F71" t="s">
        <v>78</v>
      </c>
      <c r="G71" s="37">
        <v>1</v>
      </c>
      <c r="H71" t="s">
        <v>114</v>
      </c>
      <c r="I71" t="s">
        <v>69</v>
      </c>
      <c r="J71" s="6"/>
    </row>
    <row r="72" spans="1:10" x14ac:dyDescent="0.25">
      <c r="A72" s="35">
        <v>42792</v>
      </c>
      <c r="B72" s="27" t="s">
        <v>104</v>
      </c>
      <c r="C72" s="11" t="s">
        <v>65</v>
      </c>
      <c r="D72" t="s">
        <v>90</v>
      </c>
      <c r="E72" t="s">
        <v>99</v>
      </c>
      <c r="F72" t="s">
        <v>74</v>
      </c>
      <c r="G72" s="37">
        <v>1</v>
      </c>
      <c r="H72" t="s">
        <v>68</v>
      </c>
      <c r="I72" t="s">
        <v>69</v>
      </c>
      <c r="J72" s="6"/>
    </row>
    <row r="73" spans="1:10" x14ac:dyDescent="0.25">
      <c r="A73" s="35">
        <v>42793</v>
      </c>
      <c r="B73" s="27" t="s">
        <v>104</v>
      </c>
      <c r="C73" s="11" t="s">
        <v>65</v>
      </c>
      <c r="D73" t="s">
        <v>90</v>
      </c>
      <c r="E73" t="s">
        <v>99</v>
      </c>
      <c r="F73" t="s">
        <v>74</v>
      </c>
      <c r="G73" s="37">
        <v>1</v>
      </c>
      <c r="H73" t="s">
        <v>112</v>
      </c>
      <c r="I73" t="s">
        <v>70</v>
      </c>
      <c r="J73" s="6"/>
    </row>
    <row r="74" spans="1:10" x14ac:dyDescent="0.25">
      <c r="A74" s="35">
        <v>42821</v>
      </c>
      <c r="B74" s="27" t="s">
        <v>105</v>
      </c>
      <c r="C74" s="11" t="s">
        <v>65</v>
      </c>
      <c r="D74" t="s">
        <v>90</v>
      </c>
      <c r="E74" t="s">
        <v>99</v>
      </c>
      <c r="F74" t="s">
        <v>74</v>
      </c>
      <c r="G74" s="37">
        <v>2</v>
      </c>
      <c r="H74" t="s">
        <v>68</v>
      </c>
      <c r="I74" t="s">
        <v>70</v>
      </c>
      <c r="J74" s="6"/>
    </row>
    <row r="75" spans="1:10" x14ac:dyDescent="0.25">
      <c r="A75" s="35">
        <v>42788</v>
      </c>
      <c r="B75" s="27" t="s">
        <v>104</v>
      </c>
      <c r="C75" s="11" t="s">
        <v>65</v>
      </c>
      <c r="D75" t="s">
        <v>75</v>
      </c>
      <c r="E75" t="s">
        <v>99</v>
      </c>
      <c r="F75" t="s">
        <v>74</v>
      </c>
      <c r="G75" s="37">
        <v>2</v>
      </c>
      <c r="H75" t="s">
        <v>66</v>
      </c>
      <c r="I75" t="s">
        <v>69</v>
      </c>
      <c r="J75" s="6"/>
    </row>
    <row r="76" spans="1:10" x14ac:dyDescent="0.25">
      <c r="A76" s="35">
        <v>42742</v>
      </c>
      <c r="B76" s="18" t="s">
        <v>103</v>
      </c>
      <c r="C76" s="6" t="s">
        <v>65</v>
      </c>
      <c r="D76" t="s">
        <v>110</v>
      </c>
      <c r="E76" t="s">
        <v>99</v>
      </c>
      <c r="F76" t="s">
        <v>74</v>
      </c>
      <c r="G76" s="37">
        <v>1</v>
      </c>
      <c r="H76" t="s">
        <v>66</v>
      </c>
      <c r="I76" t="s">
        <v>69</v>
      </c>
      <c r="J76" s="6"/>
    </row>
    <row r="77" spans="1:10" x14ac:dyDescent="0.25">
      <c r="A77" s="35">
        <v>42756</v>
      </c>
      <c r="B77" s="18" t="s">
        <v>103</v>
      </c>
      <c r="C77" s="6" t="s">
        <v>64</v>
      </c>
      <c r="D77" t="s">
        <v>110</v>
      </c>
      <c r="E77" t="s">
        <v>99</v>
      </c>
      <c r="F77" t="s">
        <v>74</v>
      </c>
      <c r="G77" s="37">
        <v>1</v>
      </c>
      <c r="H77" t="s">
        <v>114</v>
      </c>
      <c r="I77" t="s">
        <v>69</v>
      </c>
      <c r="J77" s="6"/>
    </row>
    <row r="78" spans="1:10" x14ac:dyDescent="0.25">
      <c r="A78" s="35">
        <v>42749</v>
      </c>
      <c r="B78" s="18" t="s">
        <v>103</v>
      </c>
      <c r="C78" s="6" t="s">
        <v>64</v>
      </c>
      <c r="D78" t="s">
        <v>111</v>
      </c>
      <c r="E78" t="s">
        <v>99</v>
      </c>
      <c r="F78" t="s">
        <v>72</v>
      </c>
      <c r="G78" s="37">
        <v>4</v>
      </c>
      <c r="H78" s="6" t="s">
        <v>112</v>
      </c>
      <c r="I78" t="s">
        <v>69</v>
      </c>
      <c r="J78" s="6"/>
    </row>
    <row r="79" spans="1:10" x14ac:dyDescent="0.25">
      <c r="A79" s="35">
        <v>42757</v>
      </c>
      <c r="B79" s="44" t="s">
        <v>103</v>
      </c>
      <c r="C79" s="11" t="s">
        <v>63</v>
      </c>
      <c r="D79" t="s">
        <v>71</v>
      </c>
      <c r="E79" t="s">
        <v>98</v>
      </c>
      <c r="F79" t="s">
        <v>72</v>
      </c>
      <c r="G79" s="37">
        <v>5</v>
      </c>
      <c r="H79" t="s">
        <v>114</v>
      </c>
      <c r="I79" t="s">
        <v>69</v>
      </c>
      <c r="J79" s="6"/>
    </row>
    <row r="80" spans="1:10" x14ac:dyDescent="0.25">
      <c r="A80" s="35">
        <v>42788</v>
      </c>
      <c r="B80" s="42" t="s">
        <v>104</v>
      </c>
      <c r="C80" s="11" t="s">
        <v>63</v>
      </c>
      <c r="D80" t="s">
        <v>71</v>
      </c>
      <c r="E80" t="s">
        <v>98</v>
      </c>
      <c r="F80" t="s">
        <v>72</v>
      </c>
      <c r="G80" s="37">
        <v>7</v>
      </c>
      <c r="H80" t="s">
        <v>114</v>
      </c>
      <c r="I80" t="s">
        <v>69</v>
      </c>
      <c r="J80" s="6"/>
    </row>
    <row r="81" spans="1:10" x14ac:dyDescent="0.25">
      <c r="A81" s="35">
        <v>42788</v>
      </c>
      <c r="B81" s="42" t="s">
        <v>104</v>
      </c>
      <c r="C81" s="11" t="s">
        <v>63</v>
      </c>
      <c r="D81" t="s">
        <v>71</v>
      </c>
      <c r="E81" t="s">
        <v>98</v>
      </c>
      <c r="F81" t="s">
        <v>72</v>
      </c>
      <c r="G81" s="37">
        <v>7</v>
      </c>
      <c r="H81" t="s">
        <v>114</v>
      </c>
      <c r="I81" t="s">
        <v>70</v>
      </c>
      <c r="J81" s="6"/>
    </row>
    <row r="82" spans="1:10" x14ac:dyDescent="0.25">
      <c r="A82" s="35">
        <v>42788</v>
      </c>
      <c r="B82" s="42" t="s">
        <v>104</v>
      </c>
      <c r="C82" s="11" t="s">
        <v>63</v>
      </c>
      <c r="D82" t="s">
        <v>71</v>
      </c>
      <c r="E82" t="s">
        <v>98</v>
      </c>
      <c r="F82" t="s">
        <v>72</v>
      </c>
      <c r="G82" s="37">
        <v>5</v>
      </c>
      <c r="H82" t="s">
        <v>114</v>
      </c>
      <c r="I82" t="s">
        <v>69</v>
      </c>
      <c r="J82" s="6"/>
    </row>
    <row r="83" spans="1:10" x14ac:dyDescent="0.25">
      <c r="A83" s="35">
        <v>42789</v>
      </c>
      <c r="B83" s="42" t="s">
        <v>104</v>
      </c>
      <c r="C83" s="11" t="s">
        <v>63</v>
      </c>
      <c r="D83" t="s">
        <v>71</v>
      </c>
      <c r="E83" t="s">
        <v>98</v>
      </c>
      <c r="F83" t="s">
        <v>72</v>
      </c>
      <c r="G83" s="37">
        <v>5</v>
      </c>
      <c r="H83" t="s">
        <v>113</v>
      </c>
      <c r="I83" t="s">
        <v>69</v>
      </c>
      <c r="J83" s="6"/>
    </row>
    <row r="84" spans="1:10" x14ac:dyDescent="0.25">
      <c r="A84" s="35">
        <v>42790</v>
      </c>
      <c r="B84" s="42" t="s">
        <v>104</v>
      </c>
      <c r="C84" s="11" t="s">
        <v>63</v>
      </c>
      <c r="D84" t="s">
        <v>71</v>
      </c>
      <c r="E84" t="s">
        <v>98</v>
      </c>
      <c r="F84" t="s">
        <v>72</v>
      </c>
      <c r="G84" s="37">
        <v>6</v>
      </c>
      <c r="H84" t="s">
        <v>68</v>
      </c>
      <c r="I84" t="s">
        <v>69</v>
      </c>
      <c r="J84" s="6"/>
    </row>
    <row r="85" spans="1:10" x14ac:dyDescent="0.25">
      <c r="A85" s="35">
        <v>42790</v>
      </c>
      <c r="B85" s="42" t="s">
        <v>104</v>
      </c>
      <c r="C85" s="11" t="s">
        <v>63</v>
      </c>
      <c r="D85" t="s">
        <v>71</v>
      </c>
      <c r="E85" t="s">
        <v>98</v>
      </c>
      <c r="F85" t="s">
        <v>72</v>
      </c>
      <c r="G85" s="37">
        <v>5</v>
      </c>
      <c r="H85" t="s">
        <v>68</v>
      </c>
      <c r="I85" t="s">
        <v>69</v>
      </c>
    </row>
    <row r="86" spans="1:10" x14ac:dyDescent="0.25">
      <c r="A86" s="35">
        <v>42790</v>
      </c>
      <c r="B86" s="42" t="s">
        <v>104</v>
      </c>
      <c r="C86" s="11" t="s">
        <v>63</v>
      </c>
      <c r="D86" t="s">
        <v>71</v>
      </c>
      <c r="E86" t="s">
        <v>98</v>
      </c>
      <c r="F86" t="s">
        <v>72</v>
      </c>
      <c r="G86" s="37">
        <v>4</v>
      </c>
      <c r="H86" t="s">
        <v>114</v>
      </c>
      <c r="I86" t="s">
        <v>69</v>
      </c>
    </row>
    <row r="87" spans="1:10" x14ac:dyDescent="0.25">
      <c r="A87" s="35">
        <v>42790</v>
      </c>
      <c r="B87" s="42" t="s">
        <v>104</v>
      </c>
      <c r="C87" s="11" t="s">
        <v>63</v>
      </c>
      <c r="D87" t="s">
        <v>71</v>
      </c>
      <c r="E87" t="s">
        <v>98</v>
      </c>
      <c r="F87" t="s">
        <v>72</v>
      </c>
      <c r="G87" s="37">
        <v>7</v>
      </c>
      <c r="H87" t="s">
        <v>113</v>
      </c>
      <c r="I87" t="s">
        <v>69</v>
      </c>
    </row>
    <row r="88" spans="1:10" x14ac:dyDescent="0.25">
      <c r="A88" s="35">
        <v>42792</v>
      </c>
      <c r="B88" s="42" t="s">
        <v>104</v>
      </c>
      <c r="C88" s="11" t="s">
        <v>63</v>
      </c>
      <c r="D88" t="s">
        <v>71</v>
      </c>
      <c r="E88" t="s">
        <v>98</v>
      </c>
      <c r="F88" t="s">
        <v>72</v>
      </c>
      <c r="G88" s="37">
        <v>2</v>
      </c>
      <c r="H88" t="s">
        <v>68</v>
      </c>
      <c r="I88" t="s">
        <v>70</v>
      </c>
    </row>
    <row r="89" spans="1:10" x14ac:dyDescent="0.25">
      <c r="A89" s="35">
        <v>42825</v>
      </c>
      <c r="B89" s="45" t="s">
        <v>105</v>
      </c>
      <c r="C89" s="11" t="s">
        <v>63</v>
      </c>
      <c r="D89" t="s">
        <v>71</v>
      </c>
      <c r="E89" t="s">
        <v>98</v>
      </c>
      <c r="F89" t="s">
        <v>72</v>
      </c>
      <c r="G89" s="37">
        <v>2</v>
      </c>
      <c r="H89" t="s">
        <v>113</v>
      </c>
      <c r="I89" s="36" t="s">
        <v>69</v>
      </c>
    </row>
    <row r="90" spans="1:10" x14ac:dyDescent="0.25">
      <c r="A90" s="35">
        <v>42737</v>
      </c>
      <c r="B90" s="42" t="s">
        <v>103</v>
      </c>
      <c r="C90" s="11" t="s">
        <v>64</v>
      </c>
      <c r="D90" t="s">
        <v>81</v>
      </c>
      <c r="E90" t="s">
        <v>98</v>
      </c>
      <c r="F90" t="s">
        <v>74</v>
      </c>
      <c r="G90" s="37">
        <v>10</v>
      </c>
      <c r="H90" t="s">
        <v>114</v>
      </c>
      <c r="I90" t="s">
        <v>69</v>
      </c>
    </row>
    <row r="91" spans="1:10" x14ac:dyDescent="0.25">
      <c r="A91" s="35">
        <v>42753</v>
      </c>
      <c r="B91" s="42" t="s">
        <v>103</v>
      </c>
      <c r="C91" s="11" t="s">
        <v>63</v>
      </c>
      <c r="D91" t="s">
        <v>81</v>
      </c>
      <c r="E91" t="s">
        <v>98</v>
      </c>
      <c r="F91" t="s">
        <v>74</v>
      </c>
      <c r="G91" s="37">
        <v>5</v>
      </c>
      <c r="H91" t="s">
        <v>68</v>
      </c>
      <c r="I91" t="s">
        <v>70</v>
      </c>
    </row>
    <row r="92" spans="1:10" x14ac:dyDescent="0.25">
      <c r="A92" s="35">
        <v>42760</v>
      </c>
      <c r="B92" s="42" t="s">
        <v>103</v>
      </c>
      <c r="C92" s="11" t="s">
        <v>63</v>
      </c>
      <c r="D92" t="s">
        <v>81</v>
      </c>
      <c r="E92" t="s">
        <v>98</v>
      </c>
      <c r="F92" t="s">
        <v>74</v>
      </c>
      <c r="G92" s="37">
        <v>6</v>
      </c>
      <c r="H92" t="s">
        <v>67</v>
      </c>
      <c r="I92" t="s">
        <v>69</v>
      </c>
    </row>
    <row r="93" spans="1:10" x14ac:dyDescent="0.25">
      <c r="A93" s="35">
        <v>42773</v>
      </c>
      <c r="B93" s="42" t="s">
        <v>104</v>
      </c>
      <c r="C93" s="11" t="s">
        <v>65</v>
      </c>
      <c r="D93" t="s">
        <v>81</v>
      </c>
      <c r="E93" t="s">
        <v>98</v>
      </c>
      <c r="F93" t="s">
        <v>74</v>
      </c>
      <c r="G93" s="37">
        <v>1</v>
      </c>
      <c r="H93" t="s">
        <v>112</v>
      </c>
      <c r="I93" t="s">
        <v>70</v>
      </c>
    </row>
    <row r="94" spans="1:10" x14ac:dyDescent="0.25">
      <c r="A94" s="35">
        <v>42773</v>
      </c>
      <c r="B94" s="42" t="s">
        <v>104</v>
      </c>
      <c r="C94" s="11" t="s">
        <v>65</v>
      </c>
      <c r="D94" t="s">
        <v>81</v>
      </c>
      <c r="E94" t="s">
        <v>98</v>
      </c>
      <c r="F94" t="s">
        <v>74</v>
      </c>
      <c r="G94" s="37">
        <v>2</v>
      </c>
      <c r="H94" s="6" t="s">
        <v>113</v>
      </c>
      <c r="I94" t="s">
        <v>70</v>
      </c>
    </row>
    <row r="95" spans="1:10" x14ac:dyDescent="0.25">
      <c r="A95" s="35">
        <v>42775</v>
      </c>
      <c r="B95" s="42" t="s">
        <v>104</v>
      </c>
      <c r="C95" s="11" t="s">
        <v>64</v>
      </c>
      <c r="D95" t="s">
        <v>81</v>
      </c>
      <c r="E95" t="s">
        <v>98</v>
      </c>
      <c r="F95" t="s">
        <v>74</v>
      </c>
      <c r="G95" s="37">
        <v>3</v>
      </c>
      <c r="H95" t="s">
        <v>114</v>
      </c>
      <c r="I95" t="s">
        <v>69</v>
      </c>
    </row>
    <row r="96" spans="1:10" x14ac:dyDescent="0.25">
      <c r="A96" s="35">
        <v>42791</v>
      </c>
      <c r="B96" s="42" t="s">
        <v>104</v>
      </c>
      <c r="C96" s="11" t="s">
        <v>65</v>
      </c>
      <c r="D96" t="s">
        <v>81</v>
      </c>
      <c r="E96" t="s">
        <v>98</v>
      </c>
      <c r="F96" t="s">
        <v>74</v>
      </c>
      <c r="G96" s="37">
        <v>4</v>
      </c>
      <c r="H96" s="6" t="s">
        <v>114</v>
      </c>
      <c r="I96" t="s">
        <v>69</v>
      </c>
    </row>
    <row r="97" spans="1:16" x14ac:dyDescent="0.25">
      <c r="A97" s="35">
        <v>42792</v>
      </c>
      <c r="B97" s="42" t="s">
        <v>104</v>
      </c>
      <c r="C97" s="11" t="s">
        <v>65</v>
      </c>
      <c r="D97" t="s">
        <v>81</v>
      </c>
      <c r="E97" t="s">
        <v>98</v>
      </c>
      <c r="F97" t="s">
        <v>74</v>
      </c>
      <c r="G97" s="37">
        <v>8</v>
      </c>
      <c r="H97" t="s">
        <v>66</v>
      </c>
      <c r="I97" t="s">
        <v>69</v>
      </c>
    </row>
    <row r="98" spans="1:16" x14ac:dyDescent="0.25">
      <c r="A98" s="35">
        <v>42792</v>
      </c>
      <c r="B98" s="42" t="s">
        <v>104</v>
      </c>
      <c r="C98" s="11" t="s">
        <v>65</v>
      </c>
      <c r="D98" t="s">
        <v>81</v>
      </c>
      <c r="E98" t="s">
        <v>98</v>
      </c>
      <c r="F98" t="s">
        <v>74</v>
      </c>
      <c r="G98" s="37">
        <v>8</v>
      </c>
      <c r="H98" s="6" t="s">
        <v>113</v>
      </c>
      <c r="I98" t="s">
        <v>70</v>
      </c>
    </row>
    <row r="99" spans="1:16" x14ac:dyDescent="0.25">
      <c r="A99" s="35">
        <v>42792</v>
      </c>
      <c r="B99" s="42" t="s">
        <v>104</v>
      </c>
      <c r="C99" s="11" t="s">
        <v>65</v>
      </c>
      <c r="D99" t="s">
        <v>81</v>
      </c>
      <c r="E99" t="s">
        <v>98</v>
      </c>
      <c r="F99" t="s">
        <v>74</v>
      </c>
      <c r="G99" s="37">
        <v>10</v>
      </c>
      <c r="H99" t="s">
        <v>68</v>
      </c>
      <c r="I99" t="s">
        <v>70</v>
      </c>
    </row>
    <row r="100" spans="1:16" x14ac:dyDescent="0.25">
      <c r="A100" s="35">
        <v>42792</v>
      </c>
      <c r="B100" s="42" t="s">
        <v>104</v>
      </c>
      <c r="C100" s="11" t="s">
        <v>65</v>
      </c>
      <c r="D100" t="s">
        <v>81</v>
      </c>
      <c r="E100" t="s">
        <v>98</v>
      </c>
      <c r="F100" t="s">
        <v>74</v>
      </c>
      <c r="G100" s="37">
        <v>5</v>
      </c>
      <c r="H100" t="s">
        <v>68</v>
      </c>
      <c r="I100" t="s">
        <v>70</v>
      </c>
    </row>
    <row r="101" spans="1:16" x14ac:dyDescent="0.25">
      <c r="A101" s="35">
        <v>42792</v>
      </c>
      <c r="B101" s="42" t="s">
        <v>104</v>
      </c>
      <c r="C101" s="11" t="s">
        <v>65</v>
      </c>
      <c r="D101" t="s">
        <v>81</v>
      </c>
      <c r="E101" t="s">
        <v>98</v>
      </c>
      <c r="F101" t="s">
        <v>74</v>
      </c>
      <c r="G101" s="37">
        <v>5</v>
      </c>
      <c r="H101" t="s">
        <v>112</v>
      </c>
      <c r="I101" t="s">
        <v>70</v>
      </c>
    </row>
    <row r="102" spans="1:16" x14ac:dyDescent="0.25">
      <c r="A102" s="35">
        <v>42793</v>
      </c>
      <c r="B102" s="42" t="s">
        <v>104</v>
      </c>
      <c r="C102" s="11" t="s">
        <v>65</v>
      </c>
      <c r="D102" t="s">
        <v>81</v>
      </c>
      <c r="E102" t="s">
        <v>98</v>
      </c>
      <c r="F102" t="s">
        <v>74</v>
      </c>
      <c r="G102" s="37">
        <v>7</v>
      </c>
      <c r="H102" t="s">
        <v>68</v>
      </c>
      <c r="I102" t="s">
        <v>70</v>
      </c>
    </row>
    <row r="103" spans="1:16" x14ac:dyDescent="0.25">
      <c r="A103" s="35">
        <v>42794</v>
      </c>
      <c r="B103" s="27" t="s">
        <v>104</v>
      </c>
      <c r="C103" s="11" t="s">
        <v>65</v>
      </c>
      <c r="D103" t="s">
        <v>47</v>
      </c>
      <c r="E103" t="s">
        <v>99</v>
      </c>
      <c r="F103" t="s">
        <v>74</v>
      </c>
      <c r="G103" s="37">
        <v>3</v>
      </c>
      <c r="H103" t="s">
        <v>66</v>
      </c>
      <c r="I103" t="s">
        <v>70</v>
      </c>
    </row>
    <row r="104" spans="1:16" x14ac:dyDescent="0.25">
      <c r="A104" s="35">
        <v>42794</v>
      </c>
      <c r="B104" s="27" t="s">
        <v>104</v>
      </c>
      <c r="C104" s="11" t="s">
        <v>65</v>
      </c>
      <c r="D104" t="s">
        <v>47</v>
      </c>
      <c r="E104" t="s">
        <v>99</v>
      </c>
      <c r="F104" t="s">
        <v>74</v>
      </c>
      <c r="G104" s="37">
        <v>1</v>
      </c>
      <c r="H104" t="s">
        <v>113</v>
      </c>
      <c r="I104" t="s">
        <v>70</v>
      </c>
    </row>
    <row r="105" spans="1:16" x14ac:dyDescent="0.25">
      <c r="A105" s="35">
        <v>42794</v>
      </c>
      <c r="B105" s="27" t="s">
        <v>104</v>
      </c>
      <c r="C105" s="11" t="s">
        <v>65</v>
      </c>
      <c r="D105" t="s">
        <v>47</v>
      </c>
      <c r="E105" t="s">
        <v>99</v>
      </c>
      <c r="F105" t="s">
        <v>74</v>
      </c>
      <c r="G105" s="37">
        <v>1</v>
      </c>
      <c r="H105" t="s">
        <v>112</v>
      </c>
      <c r="I105" t="s">
        <v>70</v>
      </c>
    </row>
    <row r="106" spans="1:16" x14ac:dyDescent="0.25">
      <c r="A106" s="35">
        <v>42795</v>
      </c>
      <c r="B106" s="26" t="s">
        <v>105</v>
      </c>
      <c r="C106" s="11" t="s">
        <v>65</v>
      </c>
      <c r="D106" t="s">
        <v>60</v>
      </c>
      <c r="E106" t="s">
        <v>99</v>
      </c>
      <c r="F106" t="s">
        <v>74</v>
      </c>
      <c r="G106" s="37">
        <v>3</v>
      </c>
      <c r="H106" t="s">
        <v>114</v>
      </c>
      <c r="I106" t="s">
        <v>70</v>
      </c>
    </row>
    <row r="107" spans="1:16" x14ac:dyDescent="0.25">
      <c r="A107" s="35">
        <v>42795</v>
      </c>
      <c r="B107" s="26" t="s">
        <v>105</v>
      </c>
      <c r="C107" s="11" t="s">
        <v>65</v>
      </c>
      <c r="D107" t="s">
        <v>60</v>
      </c>
      <c r="E107" t="s">
        <v>99</v>
      </c>
      <c r="F107" t="s">
        <v>74</v>
      </c>
      <c r="G107" s="37">
        <v>4</v>
      </c>
      <c r="H107" t="s">
        <v>113</v>
      </c>
      <c r="I107" t="s">
        <v>70</v>
      </c>
    </row>
    <row r="108" spans="1:16" x14ac:dyDescent="0.25">
      <c r="A108" s="35">
        <v>42796</v>
      </c>
      <c r="B108" s="26" t="s">
        <v>105</v>
      </c>
      <c r="C108" s="11" t="s">
        <v>65</v>
      </c>
      <c r="D108" t="s">
        <v>60</v>
      </c>
      <c r="E108" t="s">
        <v>99</v>
      </c>
      <c r="F108" t="s">
        <v>74</v>
      </c>
      <c r="G108" s="37">
        <v>2</v>
      </c>
      <c r="H108" t="s">
        <v>113</v>
      </c>
      <c r="I108" t="s">
        <v>70</v>
      </c>
    </row>
    <row r="109" spans="1:16" x14ac:dyDescent="0.25">
      <c r="A109" s="35">
        <v>42796</v>
      </c>
      <c r="B109" s="26" t="s">
        <v>105</v>
      </c>
      <c r="C109" s="11" t="s">
        <v>65</v>
      </c>
      <c r="D109" t="s">
        <v>60</v>
      </c>
      <c r="E109" t="s">
        <v>99</v>
      </c>
      <c r="F109" t="s">
        <v>74</v>
      </c>
      <c r="G109" s="37">
        <v>3</v>
      </c>
      <c r="H109" t="s">
        <v>112</v>
      </c>
      <c r="I109" t="s">
        <v>70</v>
      </c>
    </row>
    <row r="110" spans="1:16" x14ac:dyDescent="0.25">
      <c r="A110" s="35">
        <v>42788</v>
      </c>
      <c r="B110" s="42" t="s">
        <v>104</v>
      </c>
      <c r="C110" s="11" t="s">
        <v>63</v>
      </c>
      <c r="D110" t="s">
        <v>89</v>
      </c>
      <c r="E110" t="s">
        <v>98</v>
      </c>
      <c r="F110" t="s">
        <v>72</v>
      </c>
      <c r="G110" s="37">
        <v>2</v>
      </c>
      <c r="H110" t="s">
        <v>68</v>
      </c>
      <c r="I110" t="s">
        <v>69</v>
      </c>
      <c r="P110" s="6" t="s">
        <v>67</v>
      </c>
    </row>
    <row r="111" spans="1:16" x14ac:dyDescent="0.25">
      <c r="A111" s="35">
        <v>42788</v>
      </c>
      <c r="B111" s="42" t="s">
        <v>104</v>
      </c>
      <c r="C111" s="11" t="s">
        <v>63</v>
      </c>
      <c r="D111" t="s">
        <v>89</v>
      </c>
      <c r="E111" t="s">
        <v>98</v>
      </c>
      <c r="F111" t="s">
        <v>72</v>
      </c>
      <c r="G111" s="37">
        <v>10</v>
      </c>
      <c r="H111" t="s">
        <v>114</v>
      </c>
      <c r="I111" t="s">
        <v>69</v>
      </c>
      <c r="P111" s="6" t="s">
        <v>66</v>
      </c>
    </row>
    <row r="112" spans="1:16" x14ac:dyDescent="0.25">
      <c r="A112" s="35">
        <v>42788</v>
      </c>
      <c r="B112" s="42" t="s">
        <v>104</v>
      </c>
      <c r="C112" s="11" t="s">
        <v>63</v>
      </c>
      <c r="D112" t="s">
        <v>89</v>
      </c>
      <c r="E112" t="s">
        <v>98</v>
      </c>
      <c r="F112" t="s">
        <v>72</v>
      </c>
      <c r="G112" s="37">
        <v>5</v>
      </c>
      <c r="H112" t="s">
        <v>113</v>
      </c>
      <c r="I112" t="s">
        <v>69</v>
      </c>
      <c r="P112" s="6" t="s">
        <v>68</v>
      </c>
    </row>
    <row r="113" spans="1:16" x14ac:dyDescent="0.25">
      <c r="A113" s="35">
        <v>42788</v>
      </c>
      <c r="B113" s="29" t="str">
        <f>'input sales '!B105</f>
        <v>February</v>
      </c>
      <c r="C113" s="29" t="s">
        <v>63</v>
      </c>
      <c r="D113" s="30" t="s">
        <v>89</v>
      </c>
      <c r="E113" s="30" t="s">
        <v>98</v>
      </c>
      <c r="F113" t="s">
        <v>72</v>
      </c>
      <c r="G113" s="31">
        <v>10</v>
      </c>
      <c r="H113" s="30" t="s">
        <v>114</v>
      </c>
      <c r="I113" t="s">
        <v>70</v>
      </c>
      <c r="P113" s="6" t="s">
        <v>114</v>
      </c>
    </row>
    <row r="114" spans="1:16" x14ac:dyDescent="0.25">
      <c r="A114" s="35">
        <v>42789</v>
      </c>
      <c r="B114" s="42" t="s">
        <v>104</v>
      </c>
      <c r="C114" s="11" t="s">
        <v>63</v>
      </c>
      <c r="D114" t="s">
        <v>89</v>
      </c>
      <c r="E114" t="s">
        <v>98</v>
      </c>
      <c r="F114" t="s">
        <v>72</v>
      </c>
      <c r="G114" s="37">
        <v>3</v>
      </c>
      <c r="H114" t="s">
        <v>68</v>
      </c>
      <c r="I114" t="s">
        <v>69</v>
      </c>
      <c r="P114" s="6" t="s">
        <v>112</v>
      </c>
    </row>
    <row r="115" spans="1:16" x14ac:dyDescent="0.25">
      <c r="A115" s="35">
        <v>42822</v>
      </c>
      <c r="B115" s="45" t="s">
        <v>105</v>
      </c>
      <c r="C115" s="11" t="s">
        <v>63</v>
      </c>
      <c r="D115" t="s">
        <v>89</v>
      </c>
      <c r="E115" t="s">
        <v>98</v>
      </c>
      <c r="F115" t="s">
        <v>72</v>
      </c>
      <c r="G115" s="37">
        <v>4</v>
      </c>
      <c r="H115" t="s">
        <v>67</v>
      </c>
      <c r="I115" t="s">
        <v>70</v>
      </c>
      <c r="P115" s="6" t="s">
        <v>113</v>
      </c>
    </row>
    <row r="116" spans="1:16" x14ac:dyDescent="0.25">
      <c r="A116" s="35">
        <v>42822</v>
      </c>
      <c r="B116" s="45" t="s">
        <v>105</v>
      </c>
      <c r="C116" s="11" t="s">
        <v>63</v>
      </c>
      <c r="D116" t="s">
        <v>89</v>
      </c>
      <c r="E116" t="s">
        <v>98</v>
      </c>
      <c r="F116" t="s">
        <v>72</v>
      </c>
      <c r="G116" s="37">
        <v>3</v>
      </c>
      <c r="H116" t="s">
        <v>114</v>
      </c>
      <c r="I116" t="s">
        <v>70</v>
      </c>
    </row>
    <row r="117" spans="1:16" x14ac:dyDescent="0.25">
      <c r="A117" s="35">
        <v>42802</v>
      </c>
      <c r="B117" s="26" t="s">
        <v>105</v>
      </c>
      <c r="C117" s="11" t="s">
        <v>64</v>
      </c>
      <c r="D117" t="s">
        <v>46</v>
      </c>
      <c r="E117" t="s">
        <v>99</v>
      </c>
      <c r="F117" t="s">
        <v>73</v>
      </c>
      <c r="G117" s="37">
        <v>2</v>
      </c>
      <c r="H117" t="s">
        <v>68</v>
      </c>
      <c r="I117" t="s">
        <v>70</v>
      </c>
    </row>
    <row r="118" spans="1:16" x14ac:dyDescent="0.25">
      <c r="A118" s="35">
        <v>42802</v>
      </c>
      <c r="B118" s="26" t="s">
        <v>105</v>
      </c>
      <c r="C118" s="11" t="s">
        <v>64</v>
      </c>
      <c r="D118" t="s">
        <v>46</v>
      </c>
      <c r="E118" t="s">
        <v>99</v>
      </c>
      <c r="F118" t="s">
        <v>73</v>
      </c>
      <c r="G118" s="37">
        <v>2</v>
      </c>
      <c r="H118" t="s">
        <v>113</v>
      </c>
      <c r="I118" t="s">
        <v>70</v>
      </c>
    </row>
    <row r="119" spans="1:16" x14ac:dyDescent="0.25">
      <c r="A119" s="35">
        <v>42803</v>
      </c>
      <c r="B119" s="26" t="s">
        <v>105</v>
      </c>
      <c r="C119" s="11" t="s">
        <v>64</v>
      </c>
      <c r="D119" t="s">
        <v>46</v>
      </c>
      <c r="E119" t="s">
        <v>99</v>
      </c>
      <c r="F119" t="s">
        <v>73</v>
      </c>
      <c r="G119" s="37">
        <v>2</v>
      </c>
      <c r="H119" t="s">
        <v>68</v>
      </c>
      <c r="I119" t="s">
        <v>70</v>
      </c>
    </row>
    <row r="120" spans="1:16" x14ac:dyDescent="0.25">
      <c r="A120" s="35">
        <v>42739</v>
      </c>
      <c r="B120" s="43" t="s">
        <v>103</v>
      </c>
      <c r="C120" s="11" t="s">
        <v>65</v>
      </c>
      <c r="D120" t="s">
        <v>91</v>
      </c>
      <c r="E120" t="s">
        <v>98</v>
      </c>
      <c r="F120" t="s">
        <v>74</v>
      </c>
      <c r="G120" s="37">
        <v>8</v>
      </c>
      <c r="H120" t="s">
        <v>68</v>
      </c>
    </row>
    <row r="121" spans="1:16" x14ac:dyDescent="0.25">
      <c r="A121" s="35">
        <v>42745</v>
      </c>
      <c r="B121" s="43" t="s">
        <v>103</v>
      </c>
      <c r="C121" s="11" t="s">
        <v>65</v>
      </c>
      <c r="D121" t="s">
        <v>91</v>
      </c>
      <c r="E121" t="s">
        <v>98</v>
      </c>
      <c r="F121" t="s">
        <v>74</v>
      </c>
      <c r="G121" s="37">
        <v>8</v>
      </c>
      <c r="H121" t="s">
        <v>68</v>
      </c>
    </row>
    <row r="122" spans="1:16" x14ac:dyDescent="0.25">
      <c r="A122" s="35">
        <v>42753</v>
      </c>
      <c r="B122" s="43" t="s">
        <v>103</v>
      </c>
      <c r="C122" s="11" t="s">
        <v>65</v>
      </c>
      <c r="D122" t="s">
        <v>91</v>
      </c>
      <c r="E122" t="s">
        <v>98</v>
      </c>
      <c r="F122" t="s">
        <v>74</v>
      </c>
      <c r="G122" s="37">
        <v>2</v>
      </c>
      <c r="H122" s="6" t="s">
        <v>114</v>
      </c>
    </row>
    <row r="123" spans="1:16" x14ac:dyDescent="0.25">
      <c r="A123" s="35">
        <v>42763</v>
      </c>
      <c r="B123" s="43" t="s">
        <v>103</v>
      </c>
      <c r="C123" s="11" t="s">
        <v>65</v>
      </c>
      <c r="D123" t="s">
        <v>91</v>
      </c>
      <c r="E123" t="s">
        <v>98</v>
      </c>
      <c r="F123" t="s">
        <v>74</v>
      </c>
      <c r="G123" s="37">
        <v>5</v>
      </c>
      <c r="H123" s="6" t="s">
        <v>66</v>
      </c>
    </row>
    <row r="124" spans="1:16" x14ac:dyDescent="0.25">
      <c r="A124" s="35">
        <v>42764</v>
      </c>
      <c r="B124" s="43" t="s">
        <v>103</v>
      </c>
      <c r="C124" s="11" t="s">
        <v>65</v>
      </c>
      <c r="D124" t="s">
        <v>91</v>
      </c>
      <c r="E124" t="s">
        <v>98</v>
      </c>
      <c r="F124" t="s">
        <v>74</v>
      </c>
      <c r="G124" s="37">
        <v>5</v>
      </c>
      <c r="H124" s="6" t="s">
        <v>112</v>
      </c>
    </row>
    <row r="125" spans="1:16" x14ac:dyDescent="0.25">
      <c r="A125" s="35">
        <v>42742</v>
      </c>
      <c r="B125" s="43" t="s">
        <v>103</v>
      </c>
      <c r="C125" s="11" t="s">
        <v>65</v>
      </c>
      <c r="D125" t="s">
        <v>91</v>
      </c>
      <c r="E125" t="s">
        <v>98</v>
      </c>
      <c r="F125" t="s">
        <v>74</v>
      </c>
      <c r="G125" s="37">
        <v>1</v>
      </c>
      <c r="H125" s="6" t="s">
        <v>113</v>
      </c>
    </row>
    <row r="126" spans="1:16" x14ac:dyDescent="0.25">
      <c r="A126" s="35">
        <v>42768</v>
      </c>
      <c r="B126" s="42" t="s">
        <v>104</v>
      </c>
      <c r="C126" s="11" t="s">
        <v>64</v>
      </c>
      <c r="D126" t="s">
        <v>91</v>
      </c>
      <c r="E126" t="s">
        <v>98</v>
      </c>
      <c r="F126" t="s">
        <v>74</v>
      </c>
      <c r="G126" s="37">
        <v>4</v>
      </c>
      <c r="H126" t="s">
        <v>66</v>
      </c>
      <c r="I126" t="s">
        <v>69</v>
      </c>
    </row>
    <row r="127" spans="1:16" x14ac:dyDescent="0.25">
      <c r="A127" s="35">
        <v>42768</v>
      </c>
      <c r="B127" s="42" t="s">
        <v>104</v>
      </c>
      <c r="C127" s="11" t="s">
        <v>63</v>
      </c>
      <c r="D127" t="s">
        <v>91</v>
      </c>
      <c r="E127" t="s">
        <v>98</v>
      </c>
      <c r="F127" t="s">
        <v>74</v>
      </c>
      <c r="G127" s="37">
        <v>10</v>
      </c>
      <c r="H127" t="s">
        <v>68</v>
      </c>
      <c r="I127" t="s">
        <v>69</v>
      </c>
    </row>
    <row r="128" spans="1:16" x14ac:dyDescent="0.25">
      <c r="A128" s="35">
        <v>42788</v>
      </c>
      <c r="B128" s="42" t="s">
        <v>104</v>
      </c>
      <c r="C128" s="11" t="s">
        <v>63</v>
      </c>
      <c r="D128" t="s">
        <v>91</v>
      </c>
      <c r="E128" t="s">
        <v>98</v>
      </c>
      <c r="F128" t="s">
        <v>74</v>
      </c>
      <c r="G128" s="37">
        <v>5</v>
      </c>
      <c r="H128" t="s">
        <v>68</v>
      </c>
      <c r="I128" t="s">
        <v>70</v>
      </c>
    </row>
    <row r="129" spans="1:9" x14ac:dyDescent="0.25">
      <c r="A129" s="35">
        <v>42793</v>
      </c>
      <c r="B129" s="42" t="s">
        <v>104</v>
      </c>
      <c r="C129" s="11" t="s">
        <v>65</v>
      </c>
      <c r="D129" t="s">
        <v>91</v>
      </c>
      <c r="E129" t="s">
        <v>98</v>
      </c>
      <c r="F129" t="s">
        <v>74</v>
      </c>
      <c r="G129" s="37">
        <v>4</v>
      </c>
      <c r="H129" t="s">
        <v>66</v>
      </c>
      <c r="I129" t="s">
        <v>70</v>
      </c>
    </row>
    <row r="130" spans="1:9" x14ac:dyDescent="0.25">
      <c r="A130" s="35">
        <v>42793</v>
      </c>
      <c r="B130" s="42" t="s">
        <v>104</v>
      </c>
      <c r="C130" s="11" t="s">
        <v>65</v>
      </c>
      <c r="D130" t="s">
        <v>91</v>
      </c>
      <c r="E130" t="s">
        <v>98</v>
      </c>
      <c r="F130" t="s">
        <v>74</v>
      </c>
      <c r="G130" s="37">
        <v>10</v>
      </c>
      <c r="H130" t="s">
        <v>112</v>
      </c>
      <c r="I130" t="s">
        <v>70</v>
      </c>
    </row>
    <row r="131" spans="1:9" x14ac:dyDescent="0.25">
      <c r="A131" s="35">
        <v>42794</v>
      </c>
      <c r="B131" s="42" t="s">
        <v>104</v>
      </c>
      <c r="C131" s="11" t="s">
        <v>65</v>
      </c>
      <c r="D131" t="s">
        <v>91</v>
      </c>
      <c r="E131" t="s">
        <v>98</v>
      </c>
      <c r="F131" t="s">
        <v>74</v>
      </c>
      <c r="G131" s="37">
        <v>8</v>
      </c>
      <c r="H131" t="s">
        <v>68</v>
      </c>
      <c r="I131" t="s">
        <v>70</v>
      </c>
    </row>
    <row r="132" spans="1:9" x14ac:dyDescent="0.25">
      <c r="A132" s="35">
        <v>42794</v>
      </c>
      <c r="B132" s="42" t="s">
        <v>104</v>
      </c>
      <c r="C132" s="11" t="s">
        <v>65</v>
      </c>
      <c r="D132" t="s">
        <v>91</v>
      </c>
      <c r="E132" t="s">
        <v>98</v>
      </c>
      <c r="F132" t="s">
        <v>74</v>
      </c>
      <c r="G132" s="37">
        <v>10</v>
      </c>
      <c r="H132" t="s">
        <v>113</v>
      </c>
      <c r="I132" t="s">
        <v>70</v>
      </c>
    </row>
    <row r="133" spans="1:9" x14ac:dyDescent="0.25">
      <c r="A133" s="35">
        <v>42825</v>
      </c>
      <c r="B133" s="45" t="s">
        <v>105</v>
      </c>
      <c r="C133" s="11" t="s">
        <v>65</v>
      </c>
      <c r="D133" t="s">
        <v>91</v>
      </c>
      <c r="E133" t="s">
        <v>98</v>
      </c>
      <c r="F133" t="s">
        <v>74</v>
      </c>
      <c r="G133" s="37">
        <v>2</v>
      </c>
      <c r="H133" t="s">
        <v>67</v>
      </c>
      <c r="I133" s="30">
        <f>'input sales '!I181</f>
        <v>0</v>
      </c>
    </row>
    <row r="134" spans="1:9" x14ac:dyDescent="0.25">
      <c r="A134" s="35">
        <v>42825</v>
      </c>
      <c r="B134" s="45" t="s">
        <v>105</v>
      </c>
      <c r="C134" s="11" t="s">
        <v>65</v>
      </c>
      <c r="D134" t="s">
        <v>91</v>
      </c>
      <c r="E134" t="s">
        <v>98</v>
      </c>
      <c r="F134" t="s">
        <v>74</v>
      </c>
      <c r="G134" s="37">
        <v>5</v>
      </c>
      <c r="H134" t="s">
        <v>114</v>
      </c>
      <c r="I134" s="36" t="s">
        <v>69</v>
      </c>
    </row>
    <row r="135" spans="1:9" x14ac:dyDescent="0.25">
      <c r="A135" s="35">
        <v>42803</v>
      </c>
      <c r="B135" s="26" t="s">
        <v>105</v>
      </c>
      <c r="C135" s="11" t="s">
        <v>64</v>
      </c>
      <c r="D135" t="s">
        <v>48</v>
      </c>
      <c r="E135" t="s">
        <v>99</v>
      </c>
      <c r="F135" t="s">
        <v>73</v>
      </c>
      <c r="G135" s="37">
        <v>3</v>
      </c>
      <c r="H135" t="s">
        <v>68</v>
      </c>
      <c r="I135" t="s">
        <v>70</v>
      </c>
    </row>
    <row r="136" spans="1:9" x14ac:dyDescent="0.25">
      <c r="A136" s="35">
        <v>42804</v>
      </c>
      <c r="B136" s="26" t="s">
        <v>105</v>
      </c>
      <c r="C136" s="11" t="s">
        <v>64</v>
      </c>
      <c r="D136" t="s">
        <v>49</v>
      </c>
      <c r="E136" t="s">
        <v>99</v>
      </c>
      <c r="F136" t="s">
        <v>73</v>
      </c>
      <c r="G136" s="37">
        <v>1</v>
      </c>
      <c r="H136" t="s">
        <v>67</v>
      </c>
      <c r="I136" t="s">
        <v>70</v>
      </c>
    </row>
    <row r="137" spans="1:9" x14ac:dyDescent="0.25">
      <c r="A137" s="35">
        <v>42804</v>
      </c>
      <c r="B137" s="26" t="s">
        <v>105</v>
      </c>
      <c r="C137" s="11" t="s">
        <v>64</v>
      </c>
      <c r="D137" t="s">
        <v>49</v>
      </c>
      <c r="E137" t="s">
        <v>99</v>
      </c>
      <c r="F137" t="s">
        <v>73</v>
      </c>
      <c r="G137" s="37">
        <v>1</v>
      </c>
      <c r="H137" t="s">
        <v>68</v>
      </c>
      <c r="I137" t="s">
        <v>70</v>
      </c>
    </row>
    <row r="138" spans="1:9" x14ac:dyDescent="0.25">
      <c r="A138" s="35">
        <v>42805</v>
      </c>
      <c r="B138" s="26" t="s">
        <v>105</v>
      </c>
      <c r="C138" s="11" t="s">
        <v>64</v>
      </c>
      <c r="D138" t="s">
        <v>49</v>
      </c>
      <c r="E138" t="s">
        <v>99</v>
      </c>
      <c r="F138" t="s">
        <v>73</v>
      </c>
      <c r="G138" s="37">
        <v>1</v>
      </c>
      <c r="H138" t="s">
        <v>68</v>
      </c>
      <c r="I138" t="s">
        <v>70</v>
      </c>
    </row>
    <row r="139" spans="1:9" x14ac:dyDescent="0.25">
      <c r="A139" s="35">
        <v>42805</v>
      </c>
      <c r="B139" s="26" t="s">
        <v>105</v>
      </c>
      <c r="C139" s="11" t="s">
        <v>64</v>
      </c>
      <c r="D139" t="s">
        <v>49</v>
      </c>
      <c r="E139" t="s">
        <v>99</v>
      </c>
      <c r="F139" t="s">
        <v>73</v>
      </c>
      <c r="G139" s="37">
        <v>1</v>
      </c>
      <c r="H139" t="s">
        <v>114</v>
      </c>
      <c r="I139" t="s">
        <v>70</v>
      </c>
    </row>
    <row r="140" spans="1:9" x14ac:dyDescent="0.25">
      <c r="A140" s="35">
        <v>42742</v>
      </c>
      <c r="B140" s="18" t="s">
        <v>103</v>
      </c>
      <c r="C140" s="6" t="s">
        <v>63</v>
      </c>
      <c r="D140" t="s">
        <v>107</v>
      </c>
      <c r="E140" t="s">
        <v>99</v>
      </c>
      <c r="F140" t="s">
        <v>74</v>
      </c>
      <c r="G140" s="37">
        <v>1</v>
      </c>
      <c r="H140" t="s">
        <v>66</v>
      </c>
      <c r="I140" t="s">
        <v>69</v>
      </c>
    </row>
    <row r="141" spans="1:9" x14ac:dyDescent="0.25">
      <c r="A141" s="35">
        <v>42750</v>
      </c>
      <c r="B141" s="18" t="s">
        <v>103</v>
      </c>
      <c r="C141" s="6" t="s">
        <v>64</v>
      </c>
      <c r="D141" t="s">
        <v>107</v>
      </c>
      <c r="E141" t="s">
        <v>99</v>
      </c>
      <c r="F141" t="s">
        <v>74</v>
      </c>
      <c r="G141" s="37">
        <v>1</v>
      </c>
      <c r="H141" t="s">
        <v>67</v>
      </c>
      <c r="I141" t="s">
        <v>69</v>
      </c>
    </row>
    <row r="142" spans="1:9" x14ac:dyDescent="0.25">
      <c r="A142" s="35">
        <v>42801</v>
      </c>
      <c r="B142" s="26" t="s">
        <v>105</v>
      </c>
      <c r="C142" s="11" t="s">
        <v>64</v>
      </c>
      <c r="D142" t="s">
        <v>93</v>
      </c>
      <c r="E142" t="s">
        <v>99</v>
      </c>
      <c r="F142" t="s">
        <v>78</v>
      </c>
      <c r="G142" s="37">
        <v>2</v>
      </c>
      <c r="H142" t="s">
        <v>113</v>
      </c>
      <c r="I142" t="s">
        <v>70</v>
      </c>
    </row>
    <row r="143" spans="1:9" x14ac:dyDescent="0.25">
      <c r="A143" s="35">
        <v>42806</v>
      </c>
      <c r="B143" s="26" t="s">
        <v>105</v>
      </c>
      <c r="C143" s="11" t="s">
        <v>65</v>
      </c>
      <c r="D143" t="s">
        <v>4</v>
      </c>
      <c r="E143" t="s">
        <v>99</v>
      </c>
      <c r="F143" t="s">
        <v>74</v>
      </c>
      <c r="G143" s="37">
        <v>2</v>
      </c>
      <c r="H143" t="s">
        <v>113</v>
      </c>
      <c r="I143" t="s">
        <v>70</v>
      </c>
    </row>
    <row r="144" spans="1:9" x14ac:dyDescent="0.25">
      <c r="A144" s="35">
        <v>42757</v>
      </c>
      <c r="B144" s="18" t="s">
        <v>103</v>
      </c>
      <c r="C144" s="6" t="s">
        <v>63</v>
      </c>
      <c r="D144" t="s">
        <v>109</v>
      </c>
      <c r="E144" t="s">
        <v>99</v>
      </c>
      <c r="F144" t="s">
        <v>74</v>
      </c>
      <c r="G144" s="37">
        <v>1</v>
      </c>
      <c r="H144" s="6" t="s">
        <v>113</v>
      </c>
      <c r="I144" t="s">
        <v>69</v>
      </c>
    </row>
    <row r="145" spans="1:9" x14ac:dyDescent="0.25">
      <c r="A145" s="35">
        <v>42764</v>
      </c>
      <c r="B145" s="18" t="s">
        <v>103</v>
      </c>
      <c r="C145" s="6" t="s">
        <v>65</v>
      </c>
      <c r="D145" t="s">
        <v>109</v>
      </c>
      <c r="E145" t="s">
        <v>99</v>
      </c>
      <c r="F145" t="s">
        <v>74</v>
      </c>
      <c r="G145" s="37">
        <v>1</v>
      </c>
      <c r="H145" t="s">
        <v>66</v>
      </c>
      <c r="I145" t="s">
        <v>69</v>
      </c>
    </row>
    <row r="146" spans="1:9" x14ac:dyDescent="0.25">
      <c r="A146" s="35">
        <v>42775</v>
      </c>
      <c r="B146" s="42" t="s">
        <v>104</v>
      </c>
      <c r="C146" s="11" t="s">
        <v>65</v>
      </c>
      <c r="D146" t="s">
        <v>118</v>
      </c>
      <c r="E146" t="s">
        <v>98</v>
      </c>
      <c r="F146" t="s">
        <v>74</v>
      </c>
      <c r="G146" s="37">
        <v>10</v>
      </c>
      <c r="H146" t="s">
        <v>114</v>
      </c>
      <c r="I146" t="s">
        <v>69</v>
      </c>
    </row>
    <row r="147" spans="1:9" x14ac:dyDescent="0.25">
      <c r="A147" s="35">
        <v>42786</v>
      </c>
      <c r="B147" s="42" t="s">
        <v>104</v>
      </c>
      <c r="C147" s="11" t="s">
        <v>65</v>
      </c>
      <c r="D147" t="s">
        <v>118</v>
      </c>
      <c r="E147" t="s">
        <v>98</v>
      </c>
      <c r="F147" t="s">
        <v>74</v>
      </c>
      <c r="G147" s="37">
        <v>3</v>
      </c>
      <c r="H147" t="s">
        <v>68</v>
      </c>
      <c r="I147" t="s">
        <v>69</v>
      </c>
    </row>
    <row r="148" spans="1:9" x14ac:dyDescent="0.25">
      <c r="A148" s="35">
        <v>42787</v>
      </c>
      <c r="B148" s="42" t="s">
        <v>104</v>
      </c>
      <c r="C148" s="11" t="s">
        <v>65</v>
      </c>
      <c r="D148" t="s">
        <v>118</v>
      </c>
      <c r="E148" t="s">
        <v>98</v>
      </c>
      <c r="F148" t="s">
        <v>74</v>
      </c>
      <c r="G148" s="37">
        <v>2</v>
      </c>
      <c r="H148" t="s">
        <v>68</v>
      </c>
      <c r="I148" t="s">
        <v>69</v>
      </c>
    </row>
    <row r="149" spans="1:9" x14ac:dyDescent="0.25">
      <c r="A149" s="35">
        <v>42788</v>
      </c>
      <c r="B149" s="42" t="s">
        <v>104</v>
      </c>
      <c r="C149" s="11" t="s">
        <v>63</v>
      </c>
      <c r="D149" t="s">
        <v>118</v>
      </c>
      <c r="E149" t="s">
        <v>98</v>
      </c>
      <c r="F149" t="s">
        <v>74</v>
      </c>
      <c r="G149" s="37">
        <v>10</v>
      </c>
      <c r="H149" t="s">
        <v>114</v>
      </c>
      <c r="I149" t="s">
        <v>69</v>
      </c>
    </row>
    <row r="150" spans="1:9" x14ac:dyDescent="0.25">
      <c r="A150" s="35">
        <v>42788</v>
      </c>
      <c r="B150" s="42" t="s">
        <v>104</v>
      </c>
      <c r="C150" s="11" t="s">
        <v>65</v>
      </c>
      <c r="D150" t="s">
        <v>118</v>
      </c>
      <c r="E150" t="s">
        <v>98</v>
      </c>
      <c r="F150" t="s">
        <v>74</v>
      </c>
      <c r="G150" s="37">
        <v>5</v>
      </c>
      <c r="H150" t="s">
        <v>67</v>
      </c>
      <c r="I150" t="s">
        <v>69</v>
      </c>
    </row>
    <row r="151" spans="1:9" x14ac:dyDescent="0.25">
      <c r="A151" s="35">
        <v>42788</v>
      </c>
      <c r="B151" s="42" t="s">
        <v>104</v>
      </c>
      <c r="C151" s="11" t="s">
        <v>65</v>
      </c>
      <c r="D151" t="s">
        <v>118</v>
      </c>
      <c r="E151" t="s">
        <v>98</v>
      </c>
      <c r="F151" t="s">
        <v>74</v>
      </c>
      <c r="G151" s="37">
        <v>6</v>
      </c>
      <c r="H151" t="s">
        <v>113</v>
      </c>
      <c r="I151" t="s">
        <v>69</v>
      </c>
    </row>
    <row r="152" spans="1:9" x14ac:dyDescent="0.25">
      <c r="A152" s="35">
        <v>42788</v>
      </c>
      <c r="B152" s="42" t="s">
        <v>104</v>
      </c>
      <c r="C152" s="11" t="s">
        <v>65</v>
      </c>
      <c r="D152" t="s">
        <v>118</v>
      </c>
      <c r="E152" t="s">
        <v>98</v>
      </c>
      <c r="F152" t="s">
        <v>74</v>
      </c>
      <c r="G152" s="37">
        <v>9</v>
      </c>
      <c r="H152" t="s">
        <v>112</v>
      </c>
      <c r="I152" t="s">
        <v>69</v>
      </c>
    </row>
    <row r="153" spans="1:9" x14ac:dyDescent="0.25">
      <c r="A153" s="35">
        <v>42789</v>
      </c>
      <c r="B153" s="42" t="s">
        <v>104</v>
      </c>
      <c r="C153" s="11" t="s">
        <v>63</v>
      </c>
      <c r="D153" t="s">
        <v>118</v>
      </c>
      <c r="E153" t="s">
        <v>98</v>
      </c>
      <c r="F153" t="s">
        <v>74</v>
      </c>
      <c r="G153" s="37">
        <v>15</v>
      </c>
      <c r="H153" t="s">
        <v>114</v>
      </c>
      <c r="I153" t="s">
        <v>69</v>
      </c>
    </row>
    <row r="154" spans="1:9" x14ac:dyDescent="0.25">
      <c r="A154" s="35">
        <v>42806</v>
      </c>
      <c r="B154" s="26" t="s">
        <v>105</v>
      </c>
      <c r="C154" s="11" t="s">
        <v>64</v>
      </c>
      <c r="D154" t="s">
        <v>45</v>
      </c>
      <c r="E154" t="s">
        <v>99</v>
      </c>
      <c r="F154" t="s">
        <v>73</v>
      </c>
      <c r="G154" s="37">
        <v>4</v>
      </c>
      <c r="H154" t="s">
        <v>66</v>
      </c>
      <c r="I154" t="s">
        <v>70</v>
      </c>
    </row>
    <row r="155" spans="1:9" x14ac:dyDescent="0.25">
      <c r="A155" s="35">
        <v>42807</v>
      </c>
      <c r="B155" s="26" t="s">
        <v>105</v>
      </c>
      <c r="C155" s="11" t="s">
        <v>64</v>
      </c>
      <c r="D155" t="s">
        <v>45</v>
      </c>
      <c r="E155" t="s">
        <v>99</v>
      </c>
      <c r="F155" t="s">
        <v>73</v>
      </c>
      <c r="G155" s="37">
        <v>4</v>
      </c>
      <c r="H155" t="s">
        <v>66</v>
      </c>
      <c r="I155" t="s">
        <v>70</v>
      </c>
    </row>
    <row r="156" spans="1:9" x14ac:dyDescent="0.25">
      <c r="A156" s="35">
        <v>42807</v>
      </c>
      <c r="B156" s="26" t="s">
        <v>105</v>
      </c>
      <c r="C156" s="11" t="s">
        <v>64</v>
      </c>
      <c r="D156" t="s">
        <v>45</v>
      </c>
      <c r="E156" t="s">
        <v>99</v>
      </c>
      <c r="F156" t="s">
        <v>73</v>
      </c>
      <c r="G156" s="37">
        <v>2</v>
      </c>
      <c r="H156" t="s">
        <v>66</v>
      </c>
      <c r="I156" t="s">
        <v>70</v>
      </c>
    </row>
    <row r="157" spans="1:9" x14ac:dyDescent="0.25">
      <c r="A157" s="35">
        <v>42739</v>
      </c>
      <c r="B157" s="43" t="s">
        <v>103</v>
      </c>
      <c r="C157" s="11" t="s">
        <v>65</v>
      </c>
      <c r="D157" t="s">
        <v>62</v>
      </c>
      <c r="E157" t="s">
        <v>98</v>
      </c>
      <c r="F157" t="s">
        <v>74</v>
      </c>
      <c r="G157" s="37">
        <v>3</v>
      </c>
      <c r="H157" t="s">
        <v>68</v>
      </c>
    </row>
    <row r="158" spans="1:9" x14ac:dyDescent="0.25">
      <c r="A158" s="35">
        <v>42749</v>
      </c>
      <c r="B158" s="43" t="s">
        <v>103</v>
      </c>
      <c r="C158" s="11" t="s">
        <v>65</v>
      </c>
      <c r="D158" t="s">
        <v>62</v>
      </c>
      <c r="E158" t="s">
        <v>98</v>
      </c>
      <c r="F158" t="s">
        <v>74</v>
      </c>
      <c r="G158" s="37">
        <v>5</v>
      </c>
      <c r="H158" t="s">
        <v>112</v>
      </c>
    </row>
    <row r="159" spans="1:9" x14ac:dyDescent="0.25">
      <c r="A159" s="35">
        <v>42752</v>
      </c>
      <c r="B159" s="43" t="s">
        <v>103</v>
      </c>
      <c r="C159" s="11" t="s">
        <v>65</v>
      </c>
      <c r="D159" t="s">
        <v>62</v>
      </c>
      <c r="E159" t="s">
        <v>98</v>
      </c>
      <c r="F159" t="s">
        <v>74</v>
      </c>
      <c r="G159" s="37">
        <v>8</v>
      </c>
      <c r="H159" t="s">
        <v>113</v>
      </c>
    </row>
    <row r="160" spans="1:9" x14ac:dyDescent="0.25">
      <c r="A160" s="35">
        <v>42764</v>
      </c>
      <c r="B160" s="43" t="s">
        <v>103</v>
      </c>
      <c r="C160" s="11" t="s">
        <v>65</v>
      </c>
      <c r="D160" t="s">
        <v>62</v>
      </c>
      <c r="E160" t="s">
        <v>98</v>
      </c>
      <c r="F160" t="s">
        <v>74</v>
      </c>
      <c r="G160" s="37">
        <v>3</v>
      </c>
      <c r="H160" t="s">
        <v>67</v>
      </c>
    </row>
    <row r="161" spans="1:14" x14ac:dyDescent="0.25">
      <c r="A161" s="35">
        <v>42768</v>
      </c>
      <c r="B161" s="42" t="s">
        <v>104</v>
      </c>
      <c r="C161" s="11" t="s">
        <v>63</v>
      </c>
      <c r="D161" t="s">
        <v>62</v>
      </c>
      <c r="E161" t="s">
        <v>98</v>
      </c>
      <c r="F161" t="s">
        <v>74</v>
      </c>
      <c r="G161" s="37">
        <v>10</v>
      </c>
      <c r="H161" t="s">
        <v>68</v>
      </c>
      <c r="I161" t="s">
        <v>69</v>
      </c>
    </row>
    <row r="162" spans="1:14" x14ac:dyDescent="0.25">
      <c r="A162" s="35">
        <v>42780</v>
      </c>
      <c r="B162" s="42" t="s">
        <v>104</v>
      </c>
      <c r="C162" s="11" t="s">
        <v>65</v>
      </c>
      <c r="D162" t="s">
        <v>62</v>
      </c>
      <c r="E162" t="s">
        <v>98</v>
      </c>
      <c r="F162" t="s">
        <v>74</v>
      </c>
      <c r="G162" s="37">
        <v>3</v>
      </c>
      <c r="H162" t="s">
        <v>68</v>
      </c>
      <c r="I162" t="s">
        <v>69</v>
      </c>
    </row>
    <row r="163" spans="1:14" x14ac:dyDescent="0.25">
      <c r="A163" s="35">
        <v>42784</v>
      </c>
      <c r="B163" s="42" t="s">
        <v>104</v>
      </c>
      <c r="C163" s="11" t="s">
        <v>65</v>
      </c>
      <c r="D163" t="s">
        <v>62</v>
      </c>
      <c r="E163" t="s">
        <v>98</v>
      </c>
      <c r="F163" t="s">
        <v>74</v>
      </c>
      <c r="G163" s="37">
        <v>1</v>
      </c>
      <c r="H163" t="s">
        <v>66</v>
      </c>
      <c r="I163" t="s">
        <v>69</v>
      </c>
    </row>
    <row r="164" spans="1:14" x14ac:dyDescent="0.25">
      <c r="A164" s="35">
        <v>42789</v>
      </c>
      <c r="B164" s="42" t="s">
        <v>104</v>
      </c>
      <c r="C164" s="11" t="s">
        <v>63</v>
      </c>
      <c r="D164" t="s">
        <v>62</v>
      </c>
      <c r="E164" t="s">
        <v>98</v>
      </c>
      <c r="F164" t="s">
        <v>74</v>
      </c>
      <c r="G164" s="37">
        <v>4</v>
      </c>
      <c r="H164" t="s">
        <v>66</v>
      </c>
      <c r="I164" t="s">
        <v>69</v>
      </c>
    </row>
    <row r="165" spans="1:14" x14ac:dyDescent="0.25">
      <c r="A165" s="35">
        <v>42789</v>
      </c>
      <c r="B165" s="42" t="s">
        <v>104</v>
      </c>
      <c r="C165" s="11" t="s">
        <v>63</v>
      </c>
      <c r="D165" t="s">
        <v>62</v>
      </c>
      <c r="E165" t="s">
        <v>98</v>
      </c>
      <c r="F165" t="s">
        <v>74</v>
      </c>
      <c r="G165" s="37">
        <v>10</v>
      </c>
      <c r="H165" t="s">
        <v>113</v>
      </c>
      <c r="I165" t="s">
        <v>69</v>
      </c>
    </row>
    <row r="166" spans="1:14" x14ac:dyDescent="0.25">
      <c r="A166" s="35">
        <v>42789</v>
      </c>
      <c r="B166" s="42" t="s">
        <v>104</v>
      </c>
      <c r="C166" s="11" t="s">
        <v>65</v>
      </c>
      <c r="D166" t="s">
        <v>62</v>
      </c>
      <c r="E166" t="s">
        <v>98</v>
      </c>
      <c r="F166" t="s">
        <v>74</v>
      </c>
      <c r="G166" s="37">
        <v>4</v>
      </c>
      <c r="H166" t="s">
        <v>68</v>
      </c>
      <c r="I166" t="s">
        <v>69</v>
      </c>
    </row>
    <row r="167" spans="1:14" x14ac:dyDescent="0.25">
      <c r="A167" s="35">
        <v>42789</v>
      </c>
      <c r="B167" s="42" t="s">
        <v>104</v>
      </c>
      <c r="C167" s="11" t="s">
        <v>65</v>
      </c>
      <c r="D167" t="s">
        <v>62</v>
      </c>
      <c r="E167" t="s">
        <v>98</v>
      </c>
      <c r="F167" t="s">
        <v>74</v>
      </c>
      <c r="G167" s="37">
        <v>4</v>
      </c>
      <c r="H167" t="s">
        <v>68</v>
      </c>
      <c r="I167" t="s">
        <v>69</v>
      </c>
    </row>
    <row r="168" spans="1:14" x14ac:dyDescent="0.25">
      <c r="A168" s="35">
        <v>42789</v>
      </c>
      <c r="B168" s="42" t="s">
        <v>104</v>
      </c>
      <c r="C168" s="11" t="s">
        <v>65</v>
      </c>
      <c r="D168" t="s">
        <v>62</v>
      </c>
      <c r="E168" t="s">
        <v>98</v>
      </c>
      <c r="F168" t="s">
        <v>74</v>
      </c>
      <c r="G168" s="37">
        <v>3</v>
      </c>
      <c r="H168" t="s">
        <v>114</v>
      </c>
      <c r="I168" t="s">
        <v>69</v>
      </c>
    </row>
    <row r="169" spans="1:14" x14ac:dyDescent="0.25">
      <c r="A169" s="35">
        <v>42790</v>
      </c>
      <c r="B169" s="42" t="s">
        <v>104</v>
      </c>
      <c r="C169" s="11" t="s">
        <v>65</v>
      </c>
      <c r="D169" t="s">
        <v>62</v>
      </c>
      <c r="E169" t="s">
        <v>98</v>
      </c>
      <c r="F169" t="s">
        <v>74</v>
      </c>
      <c r="G169" s="37">
        <v>5</v>
      </c>
      <c r="H169" t="s">
        <v>68</v>
      </c>
      <c r="I169" t="s">
        <v>69</v>
      </c>
    </row>
    <row r="170" spans="1:14" x14ac:dyDescent="0.25">
      <c r="A170" s="35">
        <v>42791</v>
      </c>
      <c r="B170" s="42" t="s">
        <v>104</v>
      </c>
      <c r="C170" s="11" t="s">
        <v>65</v>
      </c>
      <c r="D170" t="s">
        <v>62</v>
      </c>
      <c r="E170" t="s">
        <v>98</v>
      </c>
      <c r="F170" t="s">
        <v>74</v>
      </c>
      <c r="G170" s="37">
        <v>2</v>
      </c>
      <c r="H170" t="s">
        <v>112</v>
      </c>
      <c r="I170" t="s">
        <v>69</v>
      </c>
    </row>
    <row r="171" spans="1:14" x14ac:dyDescent="0.25">
      <c r="A171" s="35">
        <v>42797</v>
      </c>
      <c r="B171" s="45" t="s">
        <v>105</v>
      </c>
      <c r="C171" s="11" t="s">
        <v>65</v>
      </c>
      <c r="D171" t="s">
        <v>62</v>
      </c>
      <c r="E171" t="s">
        <v>98</v>
      </c>
      <c r="F171" t="s">
        <v>74</v>
      </c>
      <c r="G171" s="37">
        <v>8</v>
      </c>
      <c r="H171" t="s">
        <v>67</v>
      </c>
      <c r="I171" s="30" t="str">
        <f>'input sales '!I105</f>
        <v>premium</v>
      </c>
    </row>
    <row r="172" spans="1:14" x14ac:dyDescent="0.25">
      <c r="A172" s="35">
        <v>42801</v>
      </c>
      <c r="B172" s="45" t="s">
        <v>105</v>
      </c>
      <c r="C172" s="11" t="s">
        <v>65</v>
      </c>
      <c r="D172" t="s">
        <v>62</v>
      </c>
      <c r="E172" t="s">
        <v>98</v>
      </c>
      <c r="F172" t="s">
        <v>74</v>
      </c>
      <c r="G172" s="37">
        <v>2</v>
      </c>
      <c r="H172" t="s">
        <v>113</v>
      </c>
      <c r="I172" t="s">
        <v>70</v>
      </c>
    </row>
    <row r="173" spans="1:14" x14ac:dyDescent="0.25">
      <c r="A173" s="35">
        <v>42805</v>
      </c>
      <c r="B173" s="45" t="s">
        <v>105</v>
      </c>
      <c r="C173" s="11" t="s">
        <v>65</v>
      </c>
      <c r="D173" t="s">
        <v>62</v>
      </c>
      <c r="E173" t="s">
        <v>98</v>
      </c>
      <c r="F173" t="s">
        <v>74</v>
      </c>
      <c r="G173" s="37">
        <v>8</v>
      </c>
      <c r="H173" t="s">
        <v>67</v>
      </c>
      <c r="I173" s="30" t="str">
        <f>'input sales '!I28</f>
        <v>standard</v>
      </c>
    </row>
    <row r="174" spans="1:14" x14ac:dyDescent="0.25">
      <c r="A174" s="35">
        <v>42809</v>
      </c>
      <c r="B174" s="45" t="s">
        <v>105</v>
      </c>
      <c r="C174" s="11" t="s">
        <v>65</v>
      </c>
      <c r="D174" t="s">
        <v>62</v>
      </c>
      <c r="E174" t="s">
        <v>98</v>
      </c>
      <c r="F174" t="s">
        <v>74</v>
      </c>
      <c r="G174" s="37">
        <v>2</v>
      </c>
      <c r="H174" t="s">
        <v>67</v>
      </c>
      <c r="I174" t="s">
        <v>70</v>
      </c>
    </row>
    <row r="175" spans="1:14" x14ac:dyDescent="0.25">
      <c r="A175" s="35">
        <v>42816</v>
      </c>
      <c r="B175" s="45" t="s">
        <v>105</v>
      </c>
      <c r="C175" s="11" t="s">
        <v>65</v>
      </c>
      <c r="D175" t="s">
        <v>62</v>
      </c>
      <c r="E175" t="s">
        <v>98</v>
      </c>
      <c r="F175" t="s">
        <v>74</v>
      </c>
      <c r="G175" s="37">
        <v>6</v>
      </c>
      <c r="H175" t="s">
        <v>114</v>
      </c>
      <c r="I175" t="s">
        <v>70</v>
      </c>
      <c r="J175" s="32"/>
      <c r="K175" s="32"/>
      <c r="L175" s="32"/>
      <c r="M175" s="33"/>
      <c r="N175" s="33"/>
    </row>
    <row r="176" spans="1:14" x14ac:dyDescent="0.25">
      <c r="A176" s="35">
        <v>42821</v>
      </c>
      <c r="B176" s="45" t="s">
        <v>105</v>
      </c>
      <c r="C176" s="11" t="s">
        <v>65</v>
      </c>
      <c r="D176" t="s">
        <v>62</v>
      </c>
      <c r="E176" t="s">
        <v>98</v>
      </c>
      <c r="F176" t="s">
        <v>74</v>
      </c>
      <c r="G176" s="37">
        <v>6</v>
      </c>
      <c r="H176" t="s">
        <v>68</v>
      </c>
      <c r="I176" t="s">
        <v>70</v>
      </c>
      <c r="J176" s="32"/>
      <c r="K176" s="32"/>
      <c r="L176" s="32"/>
      <c r="M176" s="33"/>
      <c r="N176" s="33"/>
    </row>
    <row r="177" spans="1:18" x14ac:dyDescent="0.25">
      <c r="A177" s="35">
        <v>42822</v>
      </c>
      <c r="B177" s="45" t="s">
        <v>105</v>
      </c>
      <c r="C177" s="11" t="s">
        <v>65</v>
      </c>
      <c r="D177" t="s">
        <v>62</v>
      </c>
      <c r="E177" t="s">
        <v>98</v>
      </c>
      <c r="F177" t="s">
        <v>74</v>
      </c>
      <c r="G177" s="37">
        <v>4</v>
      </c>
      <c r="H177" t="s">
        <v>67</v>
      </c>
      <c r="I177" t="s">
        <v>70</v>
      </c>
      <c r="J177" s="32"/>
      <c r="K177" s="32"/>
      <c r="L177" s="32"/>
      <c r="M177" s="33"/>
      <c r="N177" s="33"/>
    </row>
    <row r="178" spans="1:18" x14ac:dyDescent="0.25">
      <c r="A178" s="35">
        <v>42822</v>
      </c>
      <c r="B178" s="45" t="s">
        <v>105</v>
      </c>
      <c r="C178" s="11" t="s">
        <v>65</v>
      </c>
      <c r="D178" t="s">
        <v>62</v>
      </c>
      <c r="E178" t="s">
        <v>98</v>
      </c>
      <c r="F178" t="s">
        <v>74</v>
      </c>
      <c r="G178" s="37">
        <v>4</v>
      </c>
      <c r="H178" t="s">
        <v>112</v>
      </c>
      <c r="I178" t="s">
        <v>70</v>
      </c>
      <c r="J178" s="32"/>
      <c r="K178" s="32"/>
      <c r="L178" s="32"/>
      <c r="M178" s="33"/>
      <c r="N178" s="33"/>
    </row>
    <row r="179" spans="1:18" x14ac:dyDescent="0.25">
      <c r="A179" s="35">
        <v>42823</v>
      </c>
      <c r="B179" s="45" t="s">
        <v>105</v>
      </c>
      <c r="C179" s="11" t="s">
        <v>65</v>
      </c>
      <c r="D179" t="s">
        <v>62</v>
      </c>
      <c r="E179" t="s">
        <v>98</v>
      </c>
      <c r="F179" t="s">
        <v>74</v>
      </c>
      <c r="G179" s="37">
        <v>10</v>
      </c>
      <c r="H179" t="s">
        <v>66</v>
      </c>
      <c r="I179" s="30" t="str">
        <f>'input sales '!I106</f>
        <v>premium</v>
      </c>
      <c r="J179" s="32"/>
      <c r="K179" s="32"/>
      <c r="L179" s="32"/>
      <c r="M179" s="33"/>
      <c r="N179" s="33"/>
    </row>
    <row r="180" spans="1:18" x14ac:dyDescent="0.25">
      <c r="A180" s="35">
        <v>42824</v>
      </c>
      <c r="B180" s="45" t="s">
        <v>105</v>
      </c>
      <c r="C180" s="11" t="s">
        <v>65</v>
      </c>
      <c r="D180" t="s">
        <v>62</v>
      </c>
      <c r="E180" t="s">
        <v>98</v>
      </c>
      <c r="F180" t="s">
        <v>74</v>
      </c>
      <c r="G180" s="37">
        <v>3</v>
      </c>
      <c r="H180" t="s">
        <v>114</v>
      </c>
      <c r="I180" s="30" t="str">
        <f>'input sales '!I107</f>
        <v>premium</v>
      </c>
      <c r="J180" s="32"/>
      <c r="K180" s="32"/>
      <c r="L180" s="32"/>
      <c r="M180" s="33"/>
      <c r="N180" s="33"/>
    </row>
    <row r="181" spans="1:18" x14ac:dyDescent="0.25">
      <c r="A181" s="35">
        <v>42825</v>
      </c>
      <c r="B181" s="45" t="s">
        <v>105</v>
      </c>
      <c r="C181" s="11" t="s">
        <v>65</v>
      </c>
      <c r="D181" t="s">
        <v>62</v>
      </c>
      <c r="E181" t="s">
        <v>98</v>
      </c>
      <c r="F181" t="s">
        <v>74</v>
      </c>
      <c r="G181" s="37">
        <v>8</v>
      </c>
      <c r="H181" t="s">
        <v>67</v>
      </c>
      <c r="I181" s="30">
        <f>'input sales '!I194</f>
        <v>0</v>
      </c>
      <c r="J181" s="32"/>
      <c r="K181" s="32"/>
      <c r="L181" s="32"/>
      <c r="M181" s="33"/>
      <c r="N181" s="30"/>
      <c r="R181" s="30"/>
    </row>
    <row r="182" spans="1:18" x14ac:dyDescent="0.25">
      <c r="A182" s="35">
        <v>42756</v>
      </c>
      <c r="B182" s="18" t="s">
        <v>103</v>
      </c>
      <c r="C182" s="6" t="s">
        <v>63</v>
      </c>
      <c r="D182" t="s">
        <v>108</v>
      </c>
      <c r="E182" t="s">
        <v>99</v>
      </c>
      <c r="F182" t="s">
        <v>74</v>
      </c>
      <c r="G182" s="37">
        <v>1</v>
      </c>
      <c r="H182" t="s">
        <v>114</v>
      </c>
      <c r="I182" t="s">
        <v>69</v>
      </c>
      <c r="J182" s="32"/>
      <c r="K182" s="32"/>
      <c r="L182" s="32"/>
      <c r="M182" s="33"/>
      <c r="R182" s="30"/>
    </row>
    <row r="183" spans="1:18" x14ac:dyDescent="0.25">
      <c r="A183" s="35">
        <v>42756</v>
      </c>
      <c r="B183" s="18" t="s">
        <v>103</v>
      </c>
      <c r="C183" s="29" t="s">
        <v>64</v>
      </c>
      <c r="D183" s="30" t="s">
        <v>108</v>
      </c>
      <c r="E183" s="30" t="s">
        <v>99</v>
      </c>
      <c r="F183" s="30" t="s">
        <v>74</v>
      </c>
      <c r="G183" s="31">
        <v>2</v>
      </c>
      <c r="H183" s="30" t="s">
        <v>112</v>
      </c>
      <c r="I183" t="s">
        <v>69</v>
      </c>
      <c r="J183" s="32"/>
      <c r="K183" s="32"/>
      <c r="L183" s="32"/>
      <c r="M183" s="33"/>
      <c r="N183" s="30"/>
      <c r="R183" s="30"/>
    </row>
    <row r="184" spans="1:18" x14ac:dyDescent="0.25">
      <c r="A184" s="35">
        <v>42756</v>
      </c>
      <c r="B184" s="18" t="s">
        <v>103</v>
      </c>
      <c r="C184" s="29" t="s">
        <v>64</v>
      </c>
      <c r="D184" s="30" t="s">
        <v>108</v>
      </c>
      <c r="E184" s="30" t="s">
        <v>99</v>
      </c>
      <c r="F184" s="30" t="s">
        <v>74</v>
      </c>
      <c r="G184" s="31">
        <v>3</v>
      </c>
      <c r="H184" s="30" t="s">
        <v>113</v>
      </c>
      <c r="I184" t="s">
        <v>69</v>
      </c>
      <c r="R184" s="30"/>
    </row>
    <row r="185" spans="1:18" x14ac:dyDescent="0.25">
      <c r="A185" s="35">
        <v>42763</v>
      </c>
      <c r="B185" s="18" t="s">
        <v>103</v>
      </c>
      <c r="C185" s="6" t="s">
        <v>63</v>
      </c>
      <c r="D185" t="s">
        <v>108</v>
      </c>
      <c r="E185" t="s">
        <v>99</v>
      </c>
      <c r="F185" t="s">
        <v>74</v>
      </c>
      <c r="G185" s="37">
        <v>1</v>
      </c>
      <c r="H185" t="s">
        <v>67</v>
      </c>
      <c r="I185" t="s">
        <v>69</v>
      </c>
    </row>
    <row r="186" spans="1:18" x14ac:dyDescent="0.25">
      <c r="A186" s="35">
        <v>42763</v>
      </c>
      <c r="B186" s="18" t="s">
        <v>103</v>
      </c>
      <c r="C186" s="29" t="str">
        <f>'input sales '!C171</f>
        <v>Michelle Albertino</v>
      </c>
      <c r="D186" s="30" t="s">
        <v>108</v>
      </c>
      <c r="E186" s="30" t="s">
        <v>99</v>
      </c>
      <c r="F186" s="30" t="s">
        <v>74</v>
      </c>
      <c r="G186" s="31">
        <v>3</v>
      </c>
      <c r="H186" s="30" t="s">
        <v>114</v>
      </c>
      <c r="I186" t="s">
        <v>70</v>
      </c>
    </row>
    <row r="187" spans="1:18" x14ac:dyDescent="0.25">
      <c r="A187" s="35">
        <v>42773</v>
      </c>
      <c r="B187" s="27" t="s">
        <v>104</v>
      </c>
      <c r="C187" s="29" t="str">
        <f>'input sales '!C170</f>
        <v>Michelle Albertino</v>
      </c>
      <c r="D187" s="30" t="s">
        <v>108</v>
      </c>
      <c r="E187" s="30" t="s">
        <v>99</v>
      </c>
      <c r="F187" s="30" t="s">
        <v>74</v>
      </c>
      <c r="G187" s="31">
        <v>3</v>
      </c>
      <c r="H187" s="30" t="s">
        <v>66</v>
      </c>
      <c r="I187" t="s">
        <v>69</v>
      </c>
    </row>
    <row r="188" spans="1:18" x14ac:dyDescent="0.25">
      <c r="A188" s="35">
        <v>42780</v>
      </c>
      <c r="B188" s="27" t="s">
        <v>104</v>
      </c>
      <c r="C188" s="29" t="s">
        <v>64</v>
      </c>
      <c r="D188" s="30" t="s">
        <v>108</v>
      </c>
      <c r="E188" s="30" t="s">
        <v>99</v>
      </c>
      <c r="F188" s="30" t="s">
        <v>74</v>
      </c>
      <c r="G188" s="31">
        <v>1</v>
      </c>
      <c r="H188" s="30" t="s">
        <v>68</v>
      </c>
      <c r="I188" t="s">
        <v>69</v>
      </c>
    </row>
    <row r="189" spans="1:18" x14ac:dyDescent="0.25">
      <c r="A189" s="35">
        <v>42825</v>
      </c>
      <c r="B189" s="26" t="s">
        <v>105</v>
      </c>
      <c r="C189" s="11" t="s">
        <v>64</v>
      </c>
      <c r="D189" t="s">
        <v>80</v>
      </c>
      <c r="E189" t="s">
        <v>99</v>
      </c>
      <c r="F189" t="s">
        <v>73</v>
      </c>
      <c r="G189" s="37">
        <v>3</v>
      </c>
      <c r="H189" t="s">
        <v>113</v>
      </c>
      <c r="I189" s="36" t="s">
        <v>69</v>
      </c>
    </row>
  </sheetData>
  <sortState ref="A2:I177">
    <sortCondition ref="D2:D177"/>
  </sortState>
  <dataValidations disablePrompts="1" count="1">
    <dataValidation type="list" allowBlank="1" showInputMessage="1" showErrorMessage="1" sqref="I3:I174">
      <formula1>$L$2:$L$3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K189"/>
  <sheetViews>
    <sheetView workbookViewId="0">
      <selection activeCell="L1" sqref="L1"/>
    </sheetView>
  </sheetViews>
  <sheetFormatPr defaultRowHeight="15" x14ac:dyDescent="0.25"/>
  <cols>
    <col min="1" max="1" width="10.5703125" customWidth="1"/>
    <col min="2" max="2" width="19.5703125" customWidth="1"/>
    <col min="3" max="3" width="20.85546875" customWidth="1"/>
    <col min="4" max="4" width="9.5703125" style="48" customWidth="1"/>
    <col min="5" max="5" width="5.5703125" bestFit="1" customWidth="1"/>
    <col min="6" max="6" width="10.28515625" style="41" customWidth="1"/>
    <col min="7" max="7" width="29.85546875" bestFit="1" customWidth="1"/>
    <col min="8" max="8" width="10.5703125" style="23" bestFit="1" customWidth="1"/>
    <col min="9" max="9" width="10" style="23" bestFit="1" customWidth="1"/>
  </cols>
  <sheetData>
    <row r="1" spans="1:11" ht="45.75" thickBot="1" x14ac:dyDescent="0.3">
      <c r="A1" s="19" t="str">
        <f>'input sales '!A1</f>
        <v>Date</v>
      </c>
      <c r="B1" s="20" t="str">
        <f>'input sales '!C1</f>
        <v>Salesperson</v>
      </c>
      <c r="C1" s="15" t="str">
        <f>'input sales '!D1</f>
        <v>Customer</v>
      </c>
      <c r="D1" s="46" t="s">
        <v>101</v>
      </c>
      <c r="E1" s="15" t="str">
        <f>'input sales '!F1</f>
        <v>State</v>
      </c>
      <c r="F1" s="39" t="str">
        <f>'input sales '!G1</f>
        <v>Number of Cases Purchased</v>
      </c>
      <c r="G1" s="15" t="str">
        <f>'input sales '!H1</f>
        <v>Description</v>
      </c>
      <c r="H1" s="24" t="s">
        <v>119</v>
      </c>
      <c r="I1" s="25" t="s">
        <v>97</v>
      </c>
    </row>
    <row r="2" spans="1:11" ht="15.75" thickTop="1" x14ac:dyDescent="0.25">
      <c r="A2" s="28">
        <f>'input sales '!A2</f>
        <v>42736</v>
      </c>
      <c r="B2" s="28" t="str">
        <f>'input sales '!C2</f>
        <v>Michael D'Angelo</v>
      </c>
      <c r="C2" s="28" t="str">
        <f>'input sales '!D2</f>
        <v>Adelaide Wine bar</v>
      </c>
      <c r="D2" s="47" t="str">
        <f>'input sales '!E2</f>
        <v>Yes</v>
      </c>
      <c r="E2" s="30" t="str">
        <f>'input sales '!F2</f>
        <v>SA</v>
      </c>
      <c r="F2" s="40">
        <f>'input sales '!G2</f>
        <v>2</v>
      </c>
      <c r="G2" s="30" t="str">
        <f>'input sales '!H2</f>
        <v>Single Vineyard 2014 Chardonnay</v>
      </c>
      <c r="H2" s="32">
        <f t="shared" ref="H2:H33" si="0">IF(D2="yes",VLOOKUP(G2,Prices,3, FALSE),VLOOKUP(G2, Prices,2,FALSE))</f>
        <v>228.75</v>
      </c>
      <c r="I2" s="32">
        <f t="shared" ref="I2:I33" si="1">IF(AND(A2&gt;=start+0,A2&lt;=end+0),H2*Disc,0)</f>
        <v>0</v>
      </c>
      <c r="K2" s="34"/>
    </row>
    <row r="3" spans="1:11" x14ac:dyDescent="0.25">
      <c r="A3" s="28">
        <f>'input sales '!A36</f>
        <v>42736</v>
      </c>
      <c r="B3" s="28" t="str">
        <f>'input sales '!C36</f>
        <v>Michelle Albertino</v>
      </c>
      <c r="C3" s="28" t="str">
        <f>'input sales '!D36</f>
        <v>Dromana Cellars</v>
      </c>
      <c r="D3" s="47" t="str">
        <f>'input sales '!E36</f>
        <v>Yes</v>
      </c>
      <c r="E3" s="30" t="str">
        <f>'input sales '!F36</f>
        <v>VIC</v>
      </c>
      <c r="F3" s="40">
        <f>'input sales '!G36</f>
        <v>1</v>
      </c>
      <c r="G3" s="30" t="str">
        <f>'input sales '!H36</f>
        <v>Single Vineyard 2013 Shiraz</v>
      </c>
      <c r="H3" s="32">
        <f t="shared" si="0"/>
        <v>240</v>
      </c>
      <c r="I3" s="32">
        <f t="shared" si="1"/>
        <v>0</v>
      </c>
    </row>
    <row r="4" spans="1:11" x14ac:dyDescent="0.25">
      <c r="A4" s="28">
        <f>'input sales '!A3</f>
        <v>42737</v>
      </c>
      <c r="B4" s="28" t="str">
        <f>'input sales '!C3</f>
        <v>Michael D'Angelo</v>
      </c>
      <c r="C4" s="28" t="str">
        <f>'input sales '!D3</f>
        <v>Adelaide Wine bar</v>
      </c>
      <c r="D4" s="47" t="str">
        <f>'input sales '!E3</f>
        <v>Yes</v>
      </c>
      <c r="E4" s="30" t="str">
        <f>'input sales '!F3</f>
        <v>SA</v>
      </c>
      <c r="F4" s="40">
        <f>'input sales '!G3</f>
        <v>3</v>
      </c>
      <c r="G4" s="30" t="str">
        <f>'input sales '!H3</f>
        <v>2016 Pinot Grigio</v>
      </c>
      <c r="H4" s="32">
        <f t="shared" si="0"/>
        <v>161.25</v>
      </c>
      <c r="I4" s="32">
        <f t="shared" si="1"/>
        <v>0</v>
      </c>
    </row>
    <row r="5" spans="1:11" x14ac:dyDescent="0.25">
      <c r="A5" s="28">
        <f>'input sales '!A90</f>
        <v>42737</v>
      </c>
      <c r="B5" s="28" t="str">
        <f>'input sales '!C90</f>
        <v>Michael D'Angelo</v>
      </c>
      <c r="C5" s="28" t="str">
        <f>'input sales '!D90</f>
        <v>Mentone Cellars</v>
      </c>
      <c r="D5" s="47" t="str">
        <f>'input sales '!E90</f>
        <v>Yes</v>
      </c>
      <c r="E5" s="30" t="str">
        <f>'input sales '!F90</f>
        <v>VIC</v>
      </c>
      <c r="F5" s="40">
        <f>'input sales '!G90</f>
        <v>10</v>
      </c>
      <c r="G5" s="30" t="str">
        <f>'input sales '!H90</f>
        <v>2016 Pinot Grigio</v>
      </c>
      <c r="H5" s="32">
        <f t="shared" si="0"/>
        <v>161.25</v>
      </c>
      <c r="I5" s="32">
        <f t="shared" si="1"/>
        <v>0</v>
      </c>
    </row>
    <row r="6" spans="1:11" x14ac:dyDescent="0.25">
      <c r="A6" s="28">
        <f>'input sales '!A4</f>
        <v>42738</v>
      </c>
      <c r="B6" s="28" t="str">
        <f>'input sales '!C4</f>
        <v>Michael D'Angelo</v>
      </c>
      <c r="C6" s="28" t="str">
        <f>'input sales '!D4</f>
        <v>Adelaide Wine bar</v>
      </c>
      <c r="D6" s="47" t="str">
        <f>'input sales '!E4</f>
        <v>Yes</v>
      </c>
      <c r="E6" s="30" t="str">
        <f>'input sales '!F4</f>
        <v>SA</v>
      </c>
      <c r="F6" s="40">
        <f>'input sales '!G4</f>
        <v>4</v>
      </c>
      <c r="G6" s="30" t="str">
        <f>'input sales '!H4</f>
        <v>2015 Shiraz</v>
      </c>
      <c r="H6" s="32">
        <f t="shared" si="0"/>
        <v>172.5</v>
      </c>
      <c r="I6" s="32">
        <f t="shared" si="1"/>
        <v>0</v>
      </c>
    </row>
    <row r="7" spans="1:11" x14ac:dyDescent="0.25">
      <c r="A7" s="28">
        <f>'input sales '!A120</f>
        <v>42739</v>
      </c>
      <c r="B7" s="28" t="str">
        <f>'input sales '!C120</f>
        <v>Michelle Albertino</v>
      </c>
      <c r="C7" s="28" t="str">
        <f>'input sales '!D120</f>
        <v>Piccolo Wine Bar</v>
      </c>
      <c r="D7" s="47" t="str">
        <f>'input sales '!E120</f>
        <v>Yes</v>
      </c>
      <c r="E7" s="30" t="str">
        <f>'input sales '!F120</f>
        <v>VIC</v>
      </c>
      <c r="F7" s="40">
        <f>'input sales '!G120</f>
        <v>8</v>
      </c>
      <c r="G7" s="30" t="str">
        <f>'input sales '!H120</f>
        <v>2016 Chardonnay</v>
      </c>
      <c r="H7" s="32">
        <f t="shared" si="0"/>
        <v>153</v>
      </c>
      <c r="I7" s="32">
        <f t="shared" si="1"/>
        <v>0</v>
      </c>
    </row>
    <row r="8" spans="1:11" x14ac:dyDescent="0.25">
      <c r="A8" s="28">
        <f>'input sales '!A157</f>
        <v>42739</v>
      </c>
      <c r="B8" s="28" t="str">
        <f>'input sales '!C157</f>
        <v>Michelle Albertino</v>
      </c>
      <c r="C8" s="28" t="str">
        <f>'input sales '!D157</f>
        <v>Templestowe Cellars</v>
      </c>
      <c r="D8" s="47" t="str">
        <f>'input sales '!E157</f>
        <v>Yes</v>
      </c>
      <c r="E8" s="30" t="str">
        <f>'input sales '!F157</f>
        <v>VIC</v>
      </c>
      <c r="F8" s="40">
        <f>'input sales '!G157</f>
        <v>3</v>
      </c>
      <c r="G8" s="30" t="str">
        <f>'input sales '!H157</f>
        <v>2016 Chardonnay</v>
      </c>
      <c r="H8" s="32">
        <f t="shared" si="0"/>
        <v>153</v>
      </c>
      <c r="I8" s="32">
        <f t="shared" si="1"/>
        <v>0</v>
      </c>
    </row>
    <row r="9" spans="1:11" x14ac:dyDescent="0.25">
      <c r="A9" s="28">
        <f>'input sales '!A26</f>
        <v>42740</v>
      </c>
      <c r="B9" s="28" t="str">
        <f>'input sales '!C26</f>
        <v>Eloise Simmons</v>
      </c>
      <c r="C9" s="28" t="str">
        <f>'input sales '!D26</f>
        <v>Castle Hill Cellars</v>
      </c>
      <c r="D9" s="47" t="str">
        <f>'input sales '!E26</f>
        <v>Yes</v>
      </c>
      <c r="E9" s="30" t="str">
        <f>'input sales '!F26</f>
        <v>NSW</v>
      </c>
      <c r="F9" s="40">
        <f>'input sales '!G26</f>
        <v>2</v>
      </c>
      <c r="G9" s="30" t="str">
        <f>'input sales '!H26</f>
        <v>Single Vineyard 2013 Shiraz</v>
      </c>
      <c r="H9" s="32">
        <f t="shared" si="0"/>
        <v>240</v>
      </c>
      <c r="I9" s="32">
        <f t="shared" si="1"/>
        <v>0</v>
      </c>
    </row>
    <row r="10" spans="1:11" x14ac:dyDescent="0.25">
      <c r="A10" s="28">
        <f>'input sales '!A37</f>
        <v>42740</v>
      </c>
      <c r="B10" s="28" t="str">
        <f>'input sales '!C37</f>
        <v>Michelle Albertino</v>
      </c>
      <c r="C10" s="28" t="str">
        <f>'input sales '!D37</f>
        <v>Dromana Cellars</v>
      </c>
      <c r="D10" s="47" t="str">
        <f>'input sales '!E37</f>
        <v>Yes</v>
      </c>
      <c r="E10" s="30" t="str">
        <f>'input sales '!F37</f>
        <v>VIC</v>
      </c>
      <c r="F10" s="40">
        <f>'input sales '!G37</f>
        <v>3</v>
      </c>
      <c r="G10" s="30" t="str">
        <f>'input sales '!H37</f>
        <v>2016 Chardonnay</v>
      </c>
      <c r="H10" s="32">
        <f t="shared" si="0"/>
        <v>153</v>
      </c>
      <c r="I10" s="32">
        <f t="shared" si="1"/>
        <v>0</v>
      </c>
    </row>
    <row r="11" spans="1:11" x14ac:dyDescent="0.25">
      <c r="A11" s="28">
        <f>'input sales '!A57</f>
        <v>42741</v>
      </c>
      <c r="B11" s="28" t="str">
        <f>'input sales '!C57</f>
        <v>Eloise Simmons</v>
      </c>
      <c r="C11" s="28" t="str">
        <f>'input sales '!D57</f>
        <v>Gina Rinebart</v>
      </c>
      <c r="D11" s="47" t="str">
        <f>'input sales '!E57</f>
        <v>No</v>
      </c>
      <c r="E11" s="30" t="str">
        <f>'input sales '!F57</f>
        <v>NSW</v>
      </c>
      <c r="F11" s="40">
        <f>'input sales '!G57</f>
        <v>2</v>
      </c>
      <c r="G11" s="30" t="str">
        <f>'input sales '!H57</f>
        <v>Single Vineyard 2013 Shiraz</v>
      </c>
      <c r="H11" s="32">
        <f t="shared" si="0"/>
        <v>480</v>
      </c>
      <c r="I11" s="32">
        <f t="shared" si="1"/>
        <v>0</v>
      </c>
    </row>
    <row r="12" spans="1:11" x14ac:dyDescent="0.25">
      <c r="A12" s="28">
        <f>'input sales '!A29</f>
        <v>42742</v>
      </c>
      <c r="B12" s="28" t="str">
        <f>'input sales '!C29</f>
        <v>Michael D'Angelo</v>
      </c>
      <c r="C12" s="28" t="str">
        <f>'input sales '!D29</f>
        <v>Chris Gregory</v>
      </c>
      <c r="D12" s="47" t="str">
        <f>'input sales '!E29</f>
        <v>No</v>
      </c>
      <c r="E12" s="30" t="str">
        <f>'input sales '!F29</f>
        <v>VIC</v>
      </c>
      <c r="F12" s="40">
        <f>'input sales '!G29</f>
        <v>1</v>
      </c>
      <c r="G12" s="30" t="str">
        <f>'input sales '!H29</f>
        <v>2015 Pinot</v>
      </c>
      <c r="H12" s="32">
        <f t="shared" si="0"/>
        <v>360</v>
      </c>
      <c r="I12" s="32">
        <f t="shared" si="1"/>
        <v>0</v>
      </c>
    </row>
    <row r="13" spans="1:11" x14ac:dyDescent="0.25">
      <c r="A13" s="28">
        <f>'input sales '!A33</f>
        <v>42742</v>
      </c>
      <c r="B13" s="28" t="str">
        <f>'input sales '!C33</f>
        <v>Eloise Simmons</v>
      </c>
      <c r="C13" s="28" t="str">
        <f>'input sales '!D33</f>
        <v>Dan Roystein</v>
      </c>
      <c r="D13" s="47" t="str">
        <f>'input sales '!E33</f>
        <v>No</v>
      </c>
      <c r="E13" s="30" t="str">
        <f>'input sales '!F33</f>
        <v>NSW</v>
      </c>
      <c r="F13" s="40">
        <f>'input sales '!G33</f>
        <v>1</v>
      </c>
      <c r="G13" s="30" t="str">
        <f>'input sales '!H33</f>
        <v>2016 Chardonnay</v>
      </c>
      <c r="H13" s="32">
        <f t="shared" si="0"/>
        <v>360</v>
      </c>
      <c r="I13" s="32">
        <f t="shared" si="1"/>
        <v>0</v>
      </c>
    </row>
    <row r="14" spans="1:11" x14ac:dyDescent="0.25">
      <c r="A14" s="28">
        <f>'input sales '!A76</f>
        <v>42742</v>
      </c>
      <c r="B14" s="28" t="str">
        <f>'input sales '!C76</f>
        <v>Michelle Albertino</v>
      </c>
      <c r="C14" s="28" t="str">
        <f>'input sales '!D76</f>
        <v>Keith Radd</v>
      </c>
      <c r="D14" s="47" t="str">
        <f>'input sales '!E76</f>
        <v>No</v>
      </c>
      <c r="E14" s="30" t="str">
        <f>'input sales '!F76</f>
        <v>VIC</v>
      </c>
      <c r="F14" s="40">
        <f>'input sales '!G76</f>
        <v>1</v>
      </c>
      <c r="G14" s="30" t="str">
        <f>'input sales '!H76</f>
        <v>2015 Shiraz</v>
      </c>
      <c r="H14" s="32">
        <f t="shared" si="0"/>
        <v>384</v>
      </c>
      <c r="I14" s="32">
        <f t="shared" si="1"/>
        <v>0</v>
      </c>
    </row>
    <row r="15" spans="1:11" x14ac:dyDescent="0.25">
      <c r="A15" s="28">
        <f>'input sales '!A125</f>
        <v>42742</v>
      </c>
      <c r="B15" s="28" t="str">
        <f>'input sales '!C125</f>
        <v>Michelle Albertino</v>
      </c>
      <c r="C15" s="28" t="str">
        <f>'input sales '!D125</f>
        <v>Piccolo Wine Bar</v>
      </c>
      <c r="D15" s="47" t="str">
        <f>'input sales '!E125</f>
        <v>Yes</v>
      </c>
      <c r="E15" s="30" t="str">
        <f>'input sales '!F125</f>
        <v>VIC</v>
      </c>
      <c r="F15" s="40">
        <f>'input sales '!G125</f>
        <v>1</v>
      </c>
      <c r="G15" s="30" t="str">
        <f>'input sales '!H125</f>
        <v>Single Vineyard 2013 Shiraz</v>
      </c>
      <c r="H15" s="32">
        <f t="shared" si="0"/>
        <v>240</v>
      </c>
      <c r="I15" s="32">
        <f t="shared" si="1"/>
        <v>0</v>
      </c>
    </row>
    <row r="16" spans="1:11" x14ac:dyDescent="0.25">
      <c r="A16" s="28">
        <f>'input sales '!A140</f>
        <v>42742</v>
      </c>
      <c r="B16" s="28" t="str">
        <f>'input sales '!C140</f>
        <v>Eloise Simmons</v>
      </c>
      <c r="C16" s="28" t="str">
        <f>'input sales '!D140</f>
        <v>Russ White</v>
      </c>
      <c r="D16" s="47" t="str">
        <f>'input sales '!E140</f>
        <v>No</v>
      </c>
      <c r="E16" s="30" t="str">
        <f>'input sales '!F140</f>
        <v>VIC</v>
      </c>
      <c r="F16" s="40">
        <f>'input sales '!G140</f>
        <v>1</v>
      </c>
      <c r="G16" s="30" t="str">
        <f>'input sales '!H140</f>
        <v>2015 Shiraz</v>
      </c>
      <c r="H16" s="32">
        <f t="shared" si="0"/>
        <v>384</v>
      </c>
      <c r="I16" s="32">
        <f t="shared" si="1"/>
        <v>0</v>
      </c>
    </row>
    <row r="17" spans="1:9" x14ac:dyDescent="0.25">
      <c r="A17" s="28">
        <f>'input sales '!A34</f>
        <v>42743</v>
      </c>
      <c r="B17" s="28" t="str">
        <f>'input sales '!C34</f>
        <v>Eloise Simmons</v>
      </c>
      <c r="C17" s="28" t="str">
        <f>'input sales '!D34</f>
        <v>Dan Roystein</v>
      </c>
      <c r="D17" s="47" t="str">
        <f>'input sales '!E34</f>
        <v>No</v>
      </c>
      <c r="E17" s="30" t="str">
        <f>'input sales '!F34</f>
        <v>NSW</v>
      </c>
      <c r="F17" s="40">
        <f>'input sales '!G34</f>
        <v>1</v>
      </c>
      <c r="G17" s="30" t="str">
        <f>'input sales '!H34</f>
        <v>2016 Chardonnay</v>
      </c>
      <c r="H17" s="32">
        <f t="shared" si="0"/>
        <v>360</v>
      </c>
      <c r="I17" s="32">
        <f t="shared" si="1"/>
        <v>0</v>
      </c>
    </row>
    <row r="18" spans="1:9" x14ac:dyDescent="0.25">
      <c r="A18" s="28">
        <f>'input sales '!A35</f>
        <v>42743</v>
      </c>
      <c r="B18" s="28" t="str">
        <f>'input sales '!C35</f>
        <v>Eloise Simmons</v>
      </c>
      <c r="C18" s="28" t="str">
        <f>'input sales '!D35</f>
        <v>Dan Roystein</v>
      </c>
      <c r="D18" s="47" t="str">
        <f>'input sales '!E35</f>
        <v>No</v>
      </c>
      <c r="E18" s="30" t="str">
        <f>'input sales '!F35</f>
        <v>NSW</v>
      </c>
      <c r="F18" s="40">
        <f>'input sales '!G35</f>
        <v>1</v>
      </c>
      <c r="G18" s="30" t="str">
        <f>'input sales '!H35</f>
        <v>2016 Chardonnay</v>
      </c>
      <c r="H18" s="32">
        <f t="shared" si="0"/>
        <v>360</v>
      </c>
      <c r="I18" s="32">
        <f t="shared" si="1"/>
        <v>0</v>
      </c>
    </row>
    <row r="19" spans="1:9" x14ac:dyDescent="0.25">
      <c r="A19" s="28">
        <f>'input sales '!A56</f>
        <v>42744</v>
      </c>
      <c r="B19" s="28" t="str">
        <f>'input sales '!C56</f>
        <v>Michelle Albertino</v>
      </c>
      <c r="C19" s="28" t="str">
        <f>'input sales '!D56</f>
        <v>Geoff Mac</v>
      </c>
      <c r="D19" s="47" t="str">
        <f>'input sales '!E56</f>
        <v>No</v>
      </c>
      <c r="E19" s="30" t="str">
        <f>'input sales '!F56</f>
        <v>VIC</v>
      </c>
      <c r="F19" s="40">
        <f>'input sales '!G56</f>
        <v>2</v>
      </c>
      <c r="G19" s="30" t="str">
        <f>'input sales '!H56</f>
        <v>Single Vineyard 2014 Chardonnay</v>
      </c>
      <c r="H19" s="32">
        <f t="shared" si="0"/>
        <v>456</v>
      </c>
      <c r="I19" s="32">
        <f t="shared" si="1"/>
        <v>0</v>
      </c>
    </row>
    <row r="20" spans="1:9" x14ac:dyDescent="0.25">
      <c r="A20" s="28">
        <f>'input sales '!A38</f>
        <v>42745</v>
      </c>
      <c r="B20" s="28" t="str">
        <f>'input sales '!C38</f>
        <v>Michelle Albertino</v>
      </c>
      <c r="C20" s="28" t="str">
        <f>'input sales '!D38</f>
        <v>Dromana Cellars</v>
      </c>
      <c r="D20" s="47" t="str">
        <f>'input sales '!E38</f>
        <v>Yes</v>
      </c>
      <c r="E20" s="30" t="str">
        <f>'input sales '!F38</f>
        <v>VIC</v>
      </c>
      <c r="F20" s="40">
        <f>'input sales '!G38</f>
        <v>3</v>
      </c>
      <c r="G20" s="30" t="str">
        <f>'input sales '!H38</f>
        <v>2016 Chardonnay</v>
      </c>
      <c r="H20" s="32">
        <f t="shared" si="0"/>
        <v>153</v>
      </c>
      <c r="I20" s="32">
        <f t="shared" si="1"/>
        <v>0</v>
      </c>
    </row>
    <row r="21" spans="1:9" x14ac:dyDescent="0.25">
      <c r="A21" s="28">
        <f>'input sales '!A39</f>
        <v>42745</v>
      </c>
      <c r="B21" s="28" t="str">
        <f>'input sales '!C39</f>
        <v>Michelle Albertino</v>
      </c>
      <c r="C21" s="28" t="str">
        <f>'input sales '!D39</f>
        <v>Dromana Cellars</v>
      </c>
      <c r="D21" s="47" t="str">
        <f>'input sales '!E39</f>
        <v>Yes</v>
      </c>
      <c r="E21" s="30" t="str">
        <f>'input sales '!F39</f>
        <v>VIC</v>
      </c>
      <c r="F21" s="40">
        <f>'input sales '!G39</f>
        <v>3</v>
      </c>
      <c r="G21" s="30" t="str">
        <f>'input sales '!H39</f>
        <v>2016 Pinot Grigio</v>
      </c>
      <c r="H21" s="32">
        <f t="shared" si="0"/>
        <v>161.25</v>
      </c>
      <c r="I21" s="32">
        <f t="shared" si="1"/>
        <v>0</v>
      </c>
    </row>
    <row r="22" spans="1:9" x14ac:dyDescent="0.25">
      <c r="A22" s="28">
        <f>'input sales '!A58</f>
        <v>42745</v>
      </c>
      <c r="B22" s="28" t="str">
        <f>'input sales '!C58</f>
        <v>Michael D'Angelo</v>
      </c>
      <c r="C22" s="28" t="str">
        <f>'input sales '!D58</f>
        <v>Glenelg Fine Wines</v>
      </c>
      <c r="D22" s="47" t="str">
        <f>'input sales '!E58</f>
        <v>Yes</v>
      </c>
      <c r="E22" s="30" t="str">
        <f>'input sales '!F58</f>
        <v>SA</v>
      </c>
      <c r="F22" s="40">
        <f>'input sales '!G58</f>
        <v>5</v>
      </c>
      <c r="G22" s="30" t="str">
        <f>'input sales '!H58</f>
        <v>2016 Pinot Grigio</v>
      </c>
      <c r="H22" s="32">
        <f t="shared" si="0"/>
        <v>161.25</v>
      </c>
      <c r="I22" s="32">
        <f t="shared" si="1"/>
        <v>0</v>
      </c>
    </row>
    <row r="23" spans="1:9" x14ac:dyDescent="0.25">
      <c r="A23" s="28">
        <f>'input sales '!A121</f>
        <v>42745</v>
      </c>
      <c r="B23" s="28" t="str">
        <f>'input sales '!C121</f>
        <v>Michelle Albertino</v>
      </c>
      <c r="C23" s="28" t="str">
        <f>'input sales '!D121</f>
        <v>Piccolo Wine Bar</v>
      </c>
      <c r="D23" s="47" t="str">
        <f>'input sales '!E121</f>
        <v>Yes</v>
      </c>
      <c r="E23" s="30" t="str">
        <f>'input sales '!F121</f>
        <v>VIC</v>
      </c>
      <c r="F23" s="40">
        <f>'input sales '!G121</f>
        <v>8</v>
      </c>
      <c r="G23" s="30" t="str">
        <f>'input sales '!H121</f>
        <v>2016 Chardonnay</v>
      </c>
      <c r="H23" s="32">
        <f t="shared" si="0"/>
        <v>153</v>
      </c>
      <c r="I23" s="32">
        <f t="shared" si="1"/>
        <v>0</v>
      </c>
    </row>
    <row r="24" spans="1:9" x14ac:dyDescent="0.25">
      <c r="A24" s="28">
        <f>'input sales '!A59</f>
        <v>42746</v>
      </c>
      <c r="B24" s="28" t="str">
        <f>'input sales '!C59</f>
        <v>Eloise Simmons</v>
      </c>
      <c r="C24" s="28" t="str">
        <f>'input sales '!D59</f>
        <v>Glenelg Fine Wines</v>
      </c>
      <c r="D24" s="47" t="str">
        <f>'input sales '!E59</f>
        <v>Yes</v>
      </c>
      <c r="E24" s="30" t="str">
        <f>'input sales '!F59</f>
        <v>SA</v>
      </c>
      <c r="F24" s="40">
        <f>'input sales '!G59</f>
        <v>5</v>
      </c>
      <c r="G24" s="30" t="str">
        <f>'input sales '!H59</f>
        <v>Single Vineyard 2014 Chardonnay</v>
      </c>
      <c r="H24" s="32">
        <f t="shared" si="0"/>
        <v>228.75</v>
      </c>
      <c r="I24" s="32">
        <f t="shared" si="1"/>
        <v>0</v>
      </c>
    </row>
    <row r="25" spans="1:9" x14ac:dyDescent="0.25">
      <c r="A25" s="28">
        <f>'input sales '!A27</f>
        <v>42747</v>
      </c>
      <c r="B25" s="28" t="str">
        <f>'input sales '!C27</f>
        <v>Michelle Albertino</v>
      </c>
      <c r="C25" s="28" t="str">
        <f>'input sales '!D27</f>
        <v>Castle Hill Cellars</v>
      </c>
      <c r="D25" s="47" t="str">
        <f>'input sales '!E27</f>
        <v>Yes</v>
      </c>
      <c r="E25" s="30" t="str">
        <f>'input sales '!F27</f>
        <v>NSW</v>
      </c>
      <c r="F25" s="40">
        <f>'input sales '!G27</f>
        <v>4</v>
      </c>
      <c r="G25" s="30" t="str">
        <f>'input sales '!H27</f>
        <v>2015 Shiraz</v>
      </c>
      <c r="H25" s="32">
        <f t="shared" si="0"/>
        <v>172.5</v>
      </c>
      <c r="I25" s="32">
        <f t="shared" si="1"/>
        <v>0</v>
      </c>
    </row>
    <row r="26" spans="1:9" x14ac:dyDescent="0.25">
      <c r="A26" s="28">
        <f>'input sales '!A30</f>
        <v>42749</v>
      </c>
      <c r="B26" s="28" t="str">
        <f>'input sales '!C30</f>
        <v>Michael D'Angelo</v>
      </c>
      <c r="C26" s="28" t="str">
        <f>'input sales '!D30</f>
        <v>Chris Gregory</v>
      </c>
      <c r="D26" s="47" t="str">
        <f>'input sales '!E30</f>
        <v>No</v>
      </c>
      <c r="E26" s="30" t="str">
        <f>'input sales '!F30</f>
        <v>VIC</v>
      </c>
      <c r="F26" s="40">
        <f>'input sales '!G30</f>
        <v>1</v>
      </c>
      <c r="G26" s="30" t="str">
        <f>'input sales '!H30</f>
        <v>Single Vineyard 2013 Shiraz</v>
      </c>
      <c r="H26" s="32">
        <f t="shared" si="0"/>
        <v>480</v>
      </c>
      <c r="I26" s="32">
        <f t="shared" si="1"/>
        <v>0</v>
      </c>
    </row>
    <row r="27" spans="1:9" x14ac:dyDescent="0.25">
      <c r="A27" s="28">
        <f>'input sales '!A78</f>
        <v>42749</v>
      </c>
      <c r="B27" s="28" t="str">
        <f>'input sales '!C78</f>
        <v>Michael D'Angelo</v>
      </c>
      <c r="C27" s="28" t="str">
        <f>'input sales '!D78</f>
        <v>Mandy Smith</v>
      </c>
      <c r="D27" s="47" t="str">
        <f>'input sales '!E78</f>
        <v>No</v>
      </c>
      <c r="E27" s="30" t="str">
        <f>'input sales '!F78</f>
        <v>NSW</v>
      </c>
      <c r="F27" s="40">
        <f>'input sales '!G78</f>
        <v>4</v>
      </c>
      <c r="G27" s="30" t="str">
        <f>'input sales '!H78</f>
        <v>Single Vineyard 2014 Chardonnay</v>
      </c>
      <c r="H27" s="32">
        <f t="shared" si="0"/>
        <v>456</v>
      </c>
      <c r="I27" s="32">
        <f t="shared" si="1"/>
        <v>0</v>
      </c>
    </row>
    <row r="28" spans="1:9" x14ac:dyDescent="0.25">
      <c r="A28" s="28">
        <f>'input sales '!A158</f>
        <v>42749</v>
      </c>
      <c r="B28" s="28" t="str">
        <f>'input sales '!C158</f>
        <v>Michelle Albertino</v>
      </c>
      <c r="C28" s="28" t="str">
        <f>'input sales '!D158</f>
        <v>Templestowe Cellars</v>
      </c>
      <c r="D28" s="47" t="str">
        <f>'input sales '!E158</f>
        <v>Yes</v>
      </c>
      <c r="E28" s="30" t="str">
        <f>'input sales '!F158</f>
        <v>VIC</v>
      </c>
      <c r="F28" s="40">
        <f>'input sales '!G158</f>
        <v>5</v>
      </c>
      <c r="G28" s="30" t="str">
        <f>'input sales '!H158</f>
        <v>Single Vineyard 2014 Chardonnay</v>
      </c>
      <c r="H28" s="32">
        <f t="shared" si="0"/>
        <v>228.75</v>
      </c>
      <c r="I28" s="32">
        <f t="shared" si="1"/>
        <v>0</v>
      </c>
    </row>
    <row r="29" spans="1:9" x14ac:dyDescent="0.25">
      <c r="A29" s="28">
        <f>'input sales '!A141</f>
        <v>42750</v>
      </c>
      <c r="B29" s="28" t="str">
        <f>'input sales '!C141</f>
        <v>Michael D'Angelo</v>
      </c>
      <c r="C29" s="28" t="str">
        <f>'input sales '!D141</f>
        <v>Russ White</v>
      </c>
      <c r="D29" s="47" t="str">
        <f>'input sales '!E141</f>
        <v>No</v>
      </c>
      <c r="E29" s="30" t="str">
        <f>'input sales '!F141</f>
        <v>VIC</v>
      </c>
      <c r="F29" s="40">
        <f>'input sales '!G141</f>
        <v>1</v>
      </c>
      <c r="G29" s="30" t="str">
        <f>'input sales '!H141</f>
        <v>2015 Pinot</v>
      </c>
      <c r="H29" s="32">
        <f t="shared" si="0"/>
        <v>360</v>
      </c>
      <c r="I29" s="32">
        <f t="shared" si="1"/>
        <v>0</v>
      </c>
    </row>
    <row r="30" spans="1:9" x14ac:dyDescent="0.25">
      <c r="A30" s="28">
        <f>'input sales '!A159</f>
        <v>42752</v>
      </c>
      <c r="B30" s="28" t="str">
        <f>'input sales '!C159</f>
        <v>Michelle Albertino</v>
      </c>
      <c r="C30" s="28" t="str">
        <f>'input sales '!D159</f>
        <v>Templestowe Cellars</v>
      </c>
      <c r="D30" s="47" t="str">
        <f>'input sales '!E159</f>
        <v>Yes</v>
      </c>
      <c r="E30" s="30" t="str">
        <f>'input sales '!F159</f>
        <v>VIC</v>
      </c>
      <c r="F30" s="40">
        <f>'input sales '!G159</f>
        <v>8</v>
      </c>
      <c r="G30" s="30" t="str">
        <f>'input sales '!H159</f>
        <v>Single Vineyard 2013 Shiraz</v>
      </c>
      <c r="H30" s="32">
        <f t="shared" si="0"/>
        <v>240</v>
      </c>
      <c r="I30" s="32">
        <f t="shared" si="1"/>
        <v>0</v>
      </c>
    </row>
    <row r="31" spans="1:9" x14ac:dyDescent="0.25">
      <c r="A31" s="28">
        <f>'input sales '!A91</f>
        <v>42753</v>
      </c>
      <c r="B31" s="28" t="str">
        <f>'input sales '!C91</f>
        <v>Eloise Simmons</v>
      </c>
      <c r="C31" s="28" t="str">
        <f>'input sales '!D91</f>
        <v>Mentone Cellars</v>
      </c>
      <c r="D31" s="47" t="str">
        <f>'input sales '!E91</f>
        <v>Yes</v>
      </c>
      <c r="E31" s="30" t="str">
        <f>'input sales '!F91</f>
        <v>VIC</v>
      </c>
      <c r="F31" s="40">
        <f>'input sales '!G91</f>
        <v>5</v>
      </c>
      <c r="G31" s="30" t="str">
        <f>'input sales '!H91</f>
        <v>2016 Chardonnay</v>
      </c>
      <c r="H31" s="32">
        <f t="shared" si="0"/>
        <v>153</v>
      </c>
      <c r="I31" s="32">
        <f t="shared" si="1"/>
        <v>0</v>
      </c>
    </row>
    <row r="32" spans="1:9" x14ac:dyDescent="0.25">
      <c r="A32" s="28">
        <f>'input sales '!A122</f>
        <v>42753</v>
      </c>
      <c r="B32" s="28" t="str">
        <f>'input sales '!C122</f>
        <v>Michelle Albertino</v>
      </c>
      <c r="C32" s="28" t="str">
        <f>'input sales '!D122</f>
        <v>Piccolo Wine Bar</v>
      </c>
      <c r="D32" s="47" t="str">
        <f>'input sales '!E122</f>
        <v>Yes</v>
      </c>
      <c r="E32" s="30" t="str">
        <f>'input sales '!F122</f>
        <v>VIC</v>
      </c>
      <c r="F32" s="40">
        <f>'input sales '!G122</f>
        <v>2</v>
      </c>
      <c r="G32" s="30" t="str">
        <f>'input sales '!H122</f>
        <v>2016 Pinot Grigio</v>
      </c>
      <c r="H32" s="32">
        <f t="shared" si="0"/>
        <v>161.25</v>
      </c>
      <c r="I32" s="32">
        <f t="shared" si="1"/>
        <v>0</v>
      </c>
    </row>
    <row r="33" spans="1:9" x14ac:dyDescent="0.25">
      <c r="A33" s="28">
        <f>'input sales '!A77</f>
        <v>42756</v>
      </c>
      <c r="B33" s="28" t="str">
        <f>'input sales '!C77</f>
        <v>Michael D'Angelo</v>
      </c>
      <c r="C33" s="28" t="str">
        <f>'input sales '!D77</f>
        <v>Keith Radd</v>
      </c>
      <c r="D33" s="47" t="str">
        <f>'input sales '!E77</f>
        <v>No</v>
      </c>
      <c r="E33" s="30" t="str">
        <f>'input sales '!F77</f>
        <v>VIC</v>
      </c>
      <c r="F33" s="40">
        <f>'input sales '!G77</f>
        <v>1</v>
      </c>
      <c r="G33" s="30" t="str">
        <f>'input sales '!H77</f>
        <v>2016 Pinot Grigio</v>
      </c>
      <c r="H33" s="32">
        <f t="shared" si="0"/>
        <v>312</v>
      </c>
      <c r="I33" s="32">
        <f t="shared" si="1"/>
        <v>0</v>
      </c>
    </row>
    <row r="34" spans="1:9" x14ac:dyDescent="0.25">
      <c r="A34" s="28">
        <f>'input sales '!A182</f>
        <v>42756</v>
      </c>
      <c r="B34" s="28" t="str">
        <f>'input sales '!C182</f>
        <v>Eloise Simmons</v>
      </c>
      <c r="C34" s="28" t="str">
        <f>'input sales '!D182</f>
        <v>Tim Cox</v>
      </c>
      <c r="D34" s="47" t="str">
        <f>'input sales '!E182</f>
        <v>No</v>
      </c>
      <c r="E34" s="30" t="str">
        <f>'input sales '!F182</f>
        <v>VIC</v>
      </c>
      <c r="F34" s="40">
        <f>'input sales '!G182</f>
        <v>1</v>
      </c>
      <c r="G34" s="30" t="str">
        <f>'input sales '!H182</f>
        <v>2016 Pinot Grigio</v>
      </c>
      <c r="H34" s="32">
        <f t="shared" ref="H34:H65" si="2">IF(D34="yes",VLOOKUP(G34,Prices,3, FALSE),VLOOKUP(G34, Prices,2,FALSE))</f>
        <v>312</v>
      </c>
      <c r="I34" s="32">
        <f t="shared" ref="I34:I65" si="3">IF(AND(A34&gt;=start+0,A34&lt;=end+0),H34*Disc,0)</f>
        <v>0</v>
      </c>
    </row>
    <row r="35" spans="1:9" x14ac:dyDescent="0.25">
      <c r="A35" s="28">
        <f>'input sales '!A183</f>
        <v>42756</v>
      </c>
      <c r="B35" s="28" t="str">
        <f>'input sales '!C183</f>
        <v>Michael D'Angelo</v>
      </c>
      <c r="C35" s="28" t="str">
        <f>'input sales '!D183</f>
        <v>Tim Cox</v>
      </c>
      <c r="D35" s="47" t="str">
        <f>'input sales '!E183</f>
        <v>No</v>
      </c>
      <c r="E35" s="30" t="str">
        <f>'input sales '!F183</f>
        <v>VIC</v>
      </c>
      <c r="F35" s="40">
        <f>'input sales '!G183</f>
        <v>2</v>
      </c>
      <c r="G35" s="30" t="str">
        <f>'input sales '!H183</f>
        <v>Single Vineyard 2014 Chardonnay</v>
      </c>
      <c r="H35" s="32">
        <f t="shared" si="2"/>
        <v>456</v>
      </c>
      <c r="I35" s="32">
        <f t="shared" si="3"/>
        <v>0</v>
      </c>
    </row>
    <row r="36" spans="1:9" x14ac:dyDescent="0.25">
      <c r="A36" s="28">
        <f>'input sales '!A184</f>
        <v>42756</v>
      </c>
      <c r="B36" s="28" t="str">
        <f>'input sales '!C184</f>
        <v>Michael D'Angelo</v>
      </c>
      <c r="C36" s="28" t="str">
        <f>'input sales '!D184</f>
        <v>Tim Cox</v>
      </c>
      <c r="D36" s="47" t="str">
        <f>'input sales '!E184</f>
        <v>No</v>
      </c>
      <c r="E36" s="30" t="str">
        <f>'input sales '!F184</f>
        <v>VIC</v>
      </c>
      <c r="F36" s="40">
        <f>'input sales '!G184</f>
        <v>3</v>
      </c>
      <c r="G36" s="30" t="str">
        <f>'input sales '!H184</f>
        <v>Single Vineyard 2013 Shiraz</v>
      </c>
      <c r="H36" s="32">
        <f t="shared" si="2"/>
        <v>480</v>
      </c>
      <c r="I36" s="32">
        <f t="shared" si="3"/>
        <v>0</v>
      </c>
    </row>
    <row r="37" spans="1:9" x14ac:dyDescent="0.25">
      <c r="A37" s="28">
        <f>'input sales '!A31</f>
        <v>42757</v>
      </c>
      <c r="B37" s="28" t="str">
        <f>'input sales '!C31</f>
        <v>Michelle Albertino</v>
      </c>
      <c r="C37" s="28" t="str">
        <f>'input sales '!D31</f>
        <v>Chris Gregory</v>
      </c>
      <c r="D37" s="47" t="str">
        <f>'input sales '!E31</f>
        <v>No</v>
      </c>
      <c r="E37" s="30" t="str">
        <f>'input sales '!F31</f>
        <v>VIC</v>
      </c>
      <c r="F37" s="40">
        <f>'input sales '!G31</f>
        <v>1</v>
      </c>
      <c r="G37" s="30" t="str">
        <f>'input sales '!H31</f>
        <v>Single Vineyard 2014 Chardonnay</v>
      </c>
      <c r="H37" s="32">
        <f t="shared" si="2"/>
        <v>456</v>
      </c>
      <c r="I37" s="32">
        <f t="shared" si="3"/>
        <v>0</v>
      </c>
    </row>
    <row r="38" spans="1:9" x14ac:dyDescent="0.25">
      <c r="A38" s="28">
        <f>'input sales '!A79</f>
        <v>42757</v>
      </c>
      <c r="B38" s="28" t="str">
        <f>'input sales '!C79</f>
        <v>Eloise Simmons</v>
      </c>
      <c r="C38" s="28" t="str">
        <f>'input sales '!D79</f>
        <v>Manly Vintage Cellars</v>
      </c>
      <c r="D38" s="47" t="str">
        <f>'input sales '!E79</f>
        <v>Yes</v>
      </c>
      <c r="E38" s="30" t="str">
        <f>'input sales '!F79</f>
        <v>NSW</v>
      </c>
      <c r="F38" s="40">
        <f>'input sales '!G79</f>
        <v>5</v>
      </c>
      <c r="G38" s="30" t="str">
        <f>'input sales '!H79</f>
        <v>2016 Pinot Grigio</v>
      </c>
      <c r="H38" s="32">
        <f t="shared" si="2"/>
        <v>161.25</v>
      </c>
      <c r="I38" s="32">
        <f t="shared" si="3"/>
        <v>0</v>
      </c>
    </row>
    <row r="39" spans="1:9" x14ac:dyDescent="0.25">
      <c r="A39" s="28">
        <f>'input sales '!A144</f>
        <v>42757</v>
      </c>
      <c r="B39" s="28" t="str">
        <f>'input sales '!C144</f>
        <v>Eloise Simmons</v>
      </c>
      <c r="C39" s="28" t="str">
        <f>'input sales '!D144</f>
        <v>Simon Wallace</v>
      </c>
      <c r="D39" s="47" t="str">
        <f>'input sales '!E144</f>
        <v>No</v>
      </c>
      <c r="E39" s="30" t="str">
        <f>'input sales '!F144</f>
        <v>VIC</v>
      </c>
      <c r="F39" s="40">
        <f>'input sales '!G144</f>
        <v>1</v>
      </c>
      <c r="G39" s="30" t="str">
        <f>'input sales '!H144</f>
        <v>Single Vineyard 2013 Shiraz</v>
      </c>
      <c r="H39" s="32">
        <f t="shared" si="2"/>
        <v>480</v>
      </c>
      <c r="I39" s="32">
        <f t="shared" si="3"/>
        <v>0</v>
      </c>
    </row>
    <row r="40" spans="1:9" x14ac:dyDescent="0.25">
      <c r="A40" s="28">
        <f>'input sales '!A5</f>
        <v>42760</v>
      </c>
      <c r="B40" s="28" t="str">
        <f>'input sales '!C5</f>
        <v>Eloise Simmons</v>
      </c>
      <c r="C40" s="28" t="str">
        <f>'input sales '!D5</f>
        <v>Adelaide Wine bar</v>
      </c>
      <c r="D40" s="47" t="str">
        <f>'input sales '!E5</f>
        <v>Yes</v>
      </c>
      <c r="E40" s="30" t="str">
        <f>'input sales '!F5</f>
        <v>SA</v>
      </c>
      <c r="F40" s="40">
        <f>'input sales '!G5</f>
        <v>10</v>
      </c>
      <c r="G40" s="30" t="str">
        <f>'input sales '!H5</f>
        <v>2015 Pinot</v>
      </c>
      <c r="H40" s="32">
        <f t="shared" si="2"/>
        <v>150</v>
      </c>
      <c r="I40" s="32">
        <f t="shared" si="3"/>
        <v>0</v>
      </c>
    </row>
    <row r="41" spans="1:9" x14ac:dyDescent="0.25">
      <c r="A41" s="28">
        <f>'input sales '!A92</f>
        <v>42760</v>
      </c>
      <c r="B41" s="28" t="str">
        <f>'input sales '!C92</f>
        <v>Eloise Simmons</v>
      </c>
      <c r="C41" s="28" t="str">
        <f>'input sales '!D92</f>
        <v>Mentone Cellars</v>
      </c>
      <c r="D41" s="47" t="str">
        <f>'input sales '!E92</f>
        <v>Yes</v>
      </c>
      <c r="E41" s="30" t="str">
        <f>'input sales '!F92</f>
        <v>VIC</v>
      </c>
      <c r="F41" s="40">
        <f>'input sales '!G92</f>
        <v>6</v>
      </c>
      <c r="G41" s="30" t="str">
        <f>'input sales '!H92</f>
        <v>2015 Pinot</v>
      </c>
      <c r="H41" s="32">
        <f t="shared" si="2"/>
        <v>150</v>
      </c>
      <c r="I41" s="32">
        <f t="shared" si="3"/>
        <v>0</v>
      </c>
    </row>
    <row r="42" spans="1:9" x14ac:dyDescent="0.25">
      <c r="A42" s="28">
        <f>'input sales '!A14</f>
        <v>42763</v>
      </c>
      <c r="B42" s="28" t="str">
        <f>'input sales '!C14</f>
        <v>Eloise Simmons</v>
      </c>
      <c r="C42" s="28" t="str">
        <f>'input sales '!D14</f>
        <v>Bronte Wine Bar</v>
      </c>
      <c r="D42" s="47" t="str">
        <f>'input sales '!E14</f>
        <v>Yes</v>
      </c>
      <c r="E42" s="30" t="str">
        <f>'input sales '!F14</f>
        <v>NSW</v>
      </c>
      <c r="F42" s="40">
        <f>'input sales '!G14</f>
        <v>2</v>
      </c>
      <c r="G42" s="30" t="str">
        <f>'input sales '!H14</f>
        <v>Single Vineyard 2014 Chardonnay</v>
      </c>
      <c r="H42" s="32">
        <f t="shared" si="2"/>
        <v>228.75</v>
      </c>
      <c r="I42" s="32">
        <f t="shared" si="3"/>
        <v>0</v>
      </c>
    </row>
    <row r="43" spans="1:9" x14ac:dyDescent="0.25">
      <c r="A43" s="28">
        <f>'input sales '!A123</f>
        <v>42763</v>
      </c>
      <c r="B43" s="28" t="str">
        <f>'input sales '!C123</f>
        <v>Michelle Albertino</v>
      </c>
      <c r="C43" s="28" t="str">
        <f>'input sales '!D123</f>
        <v>Piccolo Wine Bar</v>
      </c>
      <c r="D43" s="47" t="str">
        <f>'input sales '!E123</f>
        <v>Yes</v>
      </c>
      <c r="E43" s="30" t="str">
        <f>'input sales '!F123</f>
        <v>VIC</v>
      </c>
      <c r="F43" s="40">
        <f>'input sales '!G123</f>
        <v>5</v>
      </c>
      <c r="G43" s="30" t="str">
        <f>'input sales '!H123</f>
        <v>2015 Shiraz</v>
      </c>
      <c r="H43" s="32">
        <f t="shared" si="2"/>
        <v>172.5</v>
      </c>
      <c r="I43" s="32">
        <f t="shared" si="3"/>
        <v>0</v>
      </c>
    </row>
    <row r="44" spans="1:9" x14ac:dyDescent="0.25">
      <c r="A44" s="28">
        <f>'input sales '!A185</f>
        <v>42763</v>
      </c>
      <c r="B44" s="28" t="str">
        <f>'input sales '!C185</f>
        <v>Eloise Simmons</v>
      </c>
      <c r="C44" s="28" t="str">
        <f>'input sales '!D185</f>
        <v>Tim Cox</v>
      </c>
      <c r="D44" s="47" t="str">
        <f>'input sales '!E185</f>
        <v>No</v>
      </c>
      <c r="E44" s="30" t="str">
        <f>'input sales '!F185</f>
        <v>VIC</v>
      </c>
      <c r="F44" s="40">
        <f>'input sales '!G185</f>
        <v>1</v>
      </c>
      <c r="G44" s="30" t="str">
        <f>'input sales '!H185</f>
        <v>2015 Pinot</v>
      </c>
      <c r="H44" s="32">
        <f t="shared" si="2"/>
        <v>360</v>
      </c>
      <c r="I44" s="32">
        <f t="shared" si="3"/>
        <v>0</v>
      </c>
    </row>
    <row r="45" spans="1:9" x14ac:dyDescent="0.25">
      <c r="A45" s="28">
        <f>'input sales '!A186</f>
        <v>42763</v>
      </c>
      <c r="B45" s="28" t="str">
        <f>'input sales '!C186</f>
        <v>Michelle Albertino</v>
      </c>
      <c r="C45" s="28" t="str">
        <f>'input sales '!D186</f>
        <v>Tim Cox</v>
      </c>
      <c r="D45" s="47" t="str">
        <f>'input sales '!E186</f>
        <v>No</v>
      </c>
      <c r="E45" s="30" t="str">
        <f>'input sales '!F186</f>
        <v>VIC</v>
      </c>
      <c r="F45" s="40">
        <f>'input sales '!G186</f>
        <v>3</v>
      </c>
      <c r="G45" s="30" t="str">
        <f>'input sales '!H186</f>
        <v>2016 Pinot Grigio</v>
      </c>
      <c r="H45" s="32">
        <f t="shared" si="2"/>
        <v>312</v>
      </c>
      <c r="I45" s="32">
        <f t="shared" si="3"/>
        <v>0</v>
      </c>
    </row>
    <row r="46" spans="1:9" x14ac:dyDescent="0.25">
      <c r="A46" s="28">
        <f>'input sales '!A32</f>
        <v>42764</v>
      </c>
      <c r="B46" s="28" t="str">
        <f>'input sales '!C32</f>
        <v>Michael D'Angelo</v>
      </c>
      <c r="C46" s="28" t="str">
        <f>'input sales '!D32</f>
        <v>Chris Gregory</v>
      </c>
      <c r="D46" s="47" t="str">
        <f>'input sales '!E32</f>
        <v>No</v>
      </c>
      <c r="E46" s="30" t="str">
        <f>'input sales '!F32</f>
        <v>VIC</v>
      </c>
      <c r="F46" s="40">
        <f>'input sales '!G32</f>
        <v>1</v>
      </c>
      <c r="G46" s="30" t="str">
        <f>'input sales '!H32</f>
        <v>2015 Shiraz</v>
      </c>
      <c r="H46" s="32">
        <f t="shared" si="2"/>
        <v>384</v>
      </c>
      <c r="I46" s="32">
        <f t="shared" si="3"/>
        <v>0</v>
      </c>
    </row>
    <row r="47" spans="1:9" x14ac:dyDescent="0.25">
      <c r="A47" s="28">
        <f>'input sales '!A124</f>
        <v>42764</v>
      </c>
      <c r="B47" s="28" t="str">
        <f>'input sales '!C124</f>
        <v>Michelle Albertino</v>
      </c>
      <c r="C47" s="28" t="str">
        <f>'input sales '!D124</f>
        <v>Piccolo Wine Bar</v>
      </c>
      <c r="D47" s="47" t="str">
        <f>'input sales '!E124</f>
        <v>Yes</v>
      </c>
      <c r="E47" s="30" t="str">
        <f>'input sales '!F124</f>
        <v>VIC</v>
      </c>
      <c r="F47" s="40">
        <f>'input sales '!G124</f>
        <v>5</v>
      </c>
      <c r="G47" s="30" t="str">
        <f>'input sales '!H124</f>
        <v>Single Vineyard 2014 Chardonnay</v>
      </c>
      <c r="H47" s="32">
        <f t="shared" si="2"/>
        <v>228.75</v>
      </c>
      <c r="I47" s="32">
        <f t="shared" si="3"/>
        <v>0</v>
      </c>
    </row>
    <row r="48" spans="1:9" x14ac:dyDescent="0.25">
      <c r="A48" s="28">
        <f>'input sales '!A145</f>
        <v>42764</v>
      </c>
      <c r="B48" s="28" t="str">
        <f>'input sales '!C145</f>
        <v>Michelle Albertino</v>
      </c>
      <c r="C48" s="28" t="str">
        <f>'input sales '!D145</f>
        <v>Simon Wallace</v>
      </c>
      <c r="D48" s="47" t="str">
        <f>'input sales '!E145</f>
        <v>No</v>
      </c>
      <c r="E48" s="30" t="str">
        <f>'input sales '!F145</f>
        <v>VIC</v>
      </c>
      <c r="F48" s="40">
        <f>'input sales '!G145</f>
        <v>1</v>
      </c>
      <c r="G48" s="30" t="str">
        <f>'input sales '!H145</f>
        <v>2015 Shiraz</v>
      </c>
      <c r="H48" s="32">
        <f t="shared" si="2"/>
        <v>384</v>
      </c>
      <c r="I48" s="32">
        <f t="shared" si="3"/>
        <v>0</v>
      </c>
    </row>
    <row r="49" spans="1:9" x14ac:dyDescent="0.25">
      <c r="A49" s="28">
        <f>'input sales '!A160</f>
        <v>42764</v>
      </c>
      <c r="B49" s="28" t="str">
        <f>'input sales '!C160</f>
        <v>Michelle Albertino</v>
      </c>
      <c r="C49" s="28" t="str">
        <f>'input sales '!D160</f>
        <v>Templestowe Cellars</v>
      </c>
      <c r="D49" s="47" t="str">
        <f>'input sales '!E160</f>
        <v>Yes</v>
      </c>
      <c r="E49" s="30" t="str">
        <f>'input sales '!F160</f>
        <v>VIC</v>
      </c>
      <c r="F49" s="40">
        <f>'input sales '!G160</f>
        <v>3</v>
      </c>
      <c r="G49" s="30" t="str">
        <f>'input sales '!H160</f>
        <v>2015 Pinot</v>
      </c>
      <c r="H49" s="32">
        <f t="shared" si="2"/>
        <v>150</v>
      </c>
      <c r="I49" s="32">
        <f t="shared" si="3"/>
        <v>0</v>
      </c>
    </row>
    <row r="50" spans="1:9" x14ac:dyDescent="0.25">
      <c r="A50" s="28">
        <f>'input sales '!A40</f>
        <v>42765</v>
      </c>
      <c r="B50" s="28" t="str">
        <f>'input sales '!C40</f>
        <v>Michelle Albertino</v>
      </c>
      <c r="C50" s="28" t="str">
        <f>'input sales '!D40</f>
        <v>Dromana Cellars</v>
      </c>
      <c r="D50" s="47" t="str">
        <f>'input sales '!E40</f>
        <v>Yes</v>
      </c>
      <c r="E50" s="30" t="str">
        <f>'input sales '!F40</f>
        <v>VIC</v>
      </c>
      <c r="F50" s="40">
        <f>'input sales '!G40</f>
        <v>5</v>
      </c>
      <c r="G50" s="30" t="str">
        <f>'input sales '!H40</f>
        <v>Single Vineyard 2014 Chardonnay</v>
      </c>
      <c r="H50" s="32">
        <f t="shared" si="2"/>
        <v>228.75</v>
      </c>
      <c r="I50" s="32">
        <f t="shared" si="3"/>
        <v>0</v>
      </c>
    </row>
    <row r="51" spans="1:9" x14ac:dyDescent="0.25">
      <c r="A51" s="28">
        <f>'input sales '!A15</f>
        <v>42768</v>
      </c>
      <c r="B51" s="28" t="str">
        <f>'input sales '!C15</f>
        <v>Eloise Simmons</v>
      </c>
      <c r="C51" s="28" t="str">
        <f>'input sales '!D15</f>
        <v>Bronte Wine Bar</v>
      </c>
      <c r="D51" s="47" t="str">
        <f>'input sales '!E15</f>
        <v>Yes</v>
      </c>
      <c r="E51" s="30" t="str">
        <f>'input sales '!F15</f>
        <v>NSW</v>
      </c>
      <c r="F51" s="40">
        <f>'input sales '!G15</f>
        <v>2</v>
      </c>
      <c r="G51" s="30" t="str">
        <f>'input sales '!H15</f>
        <v>Single Vineyard 2013 Shiraz</v>
      </c>
      <c r="H51" s="32">
        <f t="shared" si="2"/>
        <v>240</v>
      </c>
      <c r="I51" s="32">
        <f t="shared" si="3"/>
        <v>36</v>
      </c>
    </row>
    <row r="52" spans="1:9" x14ac:dyDescent="0.25">
      <c r="A52" s="28">
        <f>'input sales '!A28</f>
        <v>42768</v>
      </c>
      <c r="B52" s="28" t="str">
        <f>'input sales '!C28</f>
        <v>Michael D'Angelo</v>
      </c>
      <c r="C52" s="28" t="str">
        <f>'input sales '!D28</f>
        <v>Castle Hill Cellars</v>
      </c>
      <c r="D52" s="47" t="str">
        <f>'input sales '!E28</f>
        <v>Yes</v>
      </c>
      <c r="E52" s="30" t="str">
        <f>'input sales '!F28</f>
        <v>NSW</v>
      </c>
      <c r="F52" s="40">
        <f>'input sales '!G28</f>
        <v>10</v>
      </c>
      <c r="G52" s="30" t="str">
        <f>'input sales '!H28</f>
        <v>2016 Pinot Grigio</v>
      </c>
      <c r="H52" s="32">
        <f t="shared" si="2"/>
        <v>161.25</v>
      </c>
      <c r="I52" s="32">
        <f t="shared" si="3"/>
        <v>24.1875</v>
      </c>
    </row>
    <row r="53" spans="1:9" x14ac:dyDescent="0.25">
      <c r="A53" s="28">
        <f>'input sales '!A41</f>
        <v>42768</v>
      </c>
      <c r="B53" s="28" t="str">
        <f>'input sales '!C41</f>
        <v>Eloise Simmons</v>
      </c>
      <c r="C53" s="28" t="str">
        <f>'input sales '!D41</f>
        <v>Dromana Cellars</v>
      </c>
      <c r="D53" s="47" t="str">
        <f>'input sales '!E41</f>
        <v>Yes</v>
      </c>
      <c r="E53" s="30" t="str">
        <f>'input sales '!F41</f>
        <v>VIC</v>
      </c>
      <c r="F53" s="40">
        <f>'input sales '!G41</f>
        <v>2</v>
      </c>
      <c r="G53" s="30" t="str">
        <f>'input sales '!H41</f>
        <v>Single Vineyard 2013 Shiraz</v>
      </c>
      <c r="H53" s="32">
        <f t="shared" si="2"/>
        <v>240</v>
      </c>
      <c r="I53" s="32">
        <f t="shared" si="3"/>
        <v>36</v>
      </c>
    </row>
    <row r="54" spans="1:9" x14ac:dyDescent="0.25">
      <c r="A54" s="28">
        <f>'input sales '!A42</f>
        <v>42768</v>
      </c>
      <c r="B54" s="28" t="str">
        <f>'input sales '!C42</f>
        <v>Eloise Simmons</v>
      </c>
      <c r="C54" s="28" t="str">
        <f>'input sales '!D42</f>
        <v>Dromana Cellars</v>
      </c>
      <c r="D54" s="47" t="str">
        <f>'input sales '!E42</f>
        <v>Yes</v>
      </c>
      <c r="E54" s="30" t="str">
        <f>'input sales '!F42</f>
        <v>VIC</v>
      </c>
      <c r="F54" s="40">
        <f>'input sales '!G42</f>
        <v>5</v>
      </c>
      <c r="G54" s="30" t="str">
        <f>'input sales '!H42</f>
        <v>2016 Chardonnay</v>
      </c>
      <c r="H54" s="32">
        <f t="shared" si="2"/>
        <v>153</v>
      </c>
      <c r="I54" s="32">
        <f t="shared" si="3"/>
        <v>22.95</v>
      </c>
    </row>
    <row r="55" spans="1:9" x14ac:dyDescent="0.25">
      <c r="A55" s="28">
        <f>'input sales '!A43</f>
        <v>42768</v>
      </c>
      <c r="B55" s="28" t="str">
        <f>'input sales '!C43</f>
        <v>Michelle Albertino</v>
      </c>
      <c r="C55" s="28" t="str">
        <f>'input sales '!D43</f>
        <v>Dromana Cellars</v>
      </c>
      <c r="D55" s="47" t="str">
        <f>'input sales '!E43</f>
        <v>Yes</v>
      </c>
      <c r="E55" s="30" t="str">
        <f>'input sales '!F43</f>
        <v>VIC</v>
      </c>
      <c r="F55" s="40">
        <f>'input sales '!G43</f>
        <v>10</v>
      </c>
      <c r="G55" s="30" t="str">
        <f>'input sales '!H43</f>
        <v>Single Vineyard 2013 Shiraz</v>
      </c>
      <c r="H55" s="32">
        <f t="shared" si="2"/>
        <v>240</v>
      </c>
      <c r="I55" s="32">
        <f t="shared" si="3"/>
        <v>36</v>
      </c>
    </row>
    <row r="56" spans="1:9" x14ac:dyDescent="0.25">
      <c r="A56" s="28">
        <f>'input sales '!A48</f>
        <v>42768</v>
      </c>
      <c r="B56" s="28" t="str">
        <f>'input sales '!C48</f>
        <v>Michael D'Angelo</v>
      </c>
      <c r="C56" s="28" t="str">
        <f>'input sales '!D48</f>
        <v>Euro Bar</v>
      </c>
      <c r="D56" s="47" t="str">
        <f>'input sales '!E48</f>
        <v>Yes</v>
      </c>
      <c r="E56" s="30" t="str">
        <f>'input sales '!F48</f>
        <v>VIC</v>
      </c>
      <c r="F56" s="40">
        <f>'input sales '!G48</f>
        <v>10</v>
      </c>
      <c r="G56" s="30" t="str">
        <f>'input sales '!H48</f>
        <v>Single Vineyard 2014 Chardonnay</v>
      </c>
      <c r="H56" s="32">
        <f t="shared" si="2"/>
        <v>228.75</v>
      </c>
      <c r="I56" s="32">
        <f t="shared" si="3"/>
        <v>34.3125</v>
      </c>
    </row>
    <row r="57" spans="1:9" x14ac:dyDescent="0.25">
      <c r="A57" s="28">
        <f>'input sales '!A60</f>
        <v>42768</v>
      </c>
      <c r="B57" s="28" t="str">
        <f>'input sales '!C60</f>
        <v>Michael D'Angelo</v>
      </c>
      <c r="C57" s="28" t="str">
        <f>'input sales '!D60</f>
        <v>Glenelg Fine Wines</v>
      </c>
      <c r="D57" s="47" t="str">
        <f>'input sales '!E60</f>
        <v>Yes</v>
      </c>
      <c r="E57" s="30" t="str">
        <f>'input sales '!F60</f>
        <v>SA</v>
      </c>
      <c r="F57" s="40">
        <f>'input sales '!G60</f>
        <v>8</v>
      </c>
      <c r="G57" s="30" t="str">
        <f>'input sales '!H60</f>
        <v>2015 Shiraz</v>
      </c>
      <c r="H57" s="32">
        <f t="shared" si="2"/>
        <v>172.5</v>
      </c>
      <c r="I57" s="32">
        <f t="shared" si="3"/>
        <v>25.875</v>
      </c>
    </row>
    <row r="58" spans="1:9" x14ac:dyDescent="0.25">
      <c r="A58" s="28">
        <f>'input sales '!A126</f>
        <v>42768</v>
      </c>
      <c r="B58" s="28" t="str">
        <f>'input sales '!C126</f>
        <v>Michael D'Angelo</v>
      </c>
      <c r="C58" s="28" t="str">
        <f>'input sales '!D126</f>
        <v>Piccolo Wine Bar</v>
      </c>
      <c r="D58" s="47" t="str">
        <f>'input sales '!E126</f>
        <v>Yes</v>
      </c>
      <c r="E58" s="30" t="str">
        <f>'input sales '!F126</f>
        <v>VIC</v>
      </c>
      <c r="F58" s="40">
        <f>'input sales '!G126</f>
        <v>4</v>
      </c>
      <c r="G58" s="30" t="str">
        <f>'input sales '!H126</f>
        <v>2015 Shiraz</v>
      </c>
      <c r="H58" s="32">
        <f t="shared" si="2"/>
        <v>172.5</v>
      </c>
      <c r="I58" s="32">
        <f t="shared" si="3"/>
        <v>25.875</v>
      </c>
    </row>
    <row r="59" spans="1:9" x14ac:dyDescent="0.25">
      <c r="A59" s="28">
        <f>'input sales '!A127</f>
        <v>42768</v>
      </c>
      <c r="B59" s="28" t="str">
        <f>'input sales '!C127</f>
        <v>Eloise Simmons</v>
      </c>
      <c r="C59" s="28" t="str">
        <f>'input sales '!D127</f>
        <v>Piccolo Wine Bar</v>
      </c>
      <c r="D59" s="47" t="str">
        <f>'input sales '!E127</f>
        <v>Yes</v>
      </c>
      <c r="E59" s="30" t="str">
        <f>'input sales '!F127</f>
        <v>VIC</v>
      </c>
      <c r="F59" s="40">
        <f>'input sales '!G127</f>
        <v>10</v>
      </c>
      <c r="G59" s="30" t="str">
        <f>'input sales '!H127</f>
        <v>2016 Chardonnay</v>
      </c>
      <c r="H59" s="32">
        <f t="shared" si="2"/>
        <v>153</v>
      </c>
      <c r="I59" s="32">
        <f t="shared" si="3"/>
        <v>22.95</v>
      </c>
    </row>
    <row r="60" spans="1:9" x14ac:dyDescent="0.25">
      <c r="A60" s="28">
        <f>'input sales '!A161</f>
        <v>42768</v>
      </c>
      <c r="B60" s="28" t="str">
        <f>'input sales '!C161</f>
        <v>Eloise Simmons</v>
      </c>
      <c r="C60" s="28" t="str">
        <f>'input sales '!D161</f>
        <v>Templestowe Cellars</v>
      </c>
      <c r="D60" s="47" t="str">
        <f>'input sales '!E161</f>
        <v>Yes</v>
      </c>
      <c r="E60" s="30" t="str">
        <f>'input sales '!F161</f>
        <v>VIC</v>
      </c>
      <c r="F60" s="40">
        <f>'input sales '!G161</f>
        <v>10</v>
      </c>
      <c r="G60" s="30" t="str">
        <f>'input sales '!H161</f>
        <v>2016 Chardonnay</v>
      </c>
      <c r="H60" s="32">
        <f t="shared" si="2"/>
        <v>153</v>
      </c>
      <c r="I60" s="32">
        <f t="shared" si="3"/>
        <v>22.95</v>
      </c>
    </row>
    <row r="61" spans="1:9" x14ac:dyDescent="0.25">
      <c r="A61" s="28">
        <f>'input sales '!A6</f>
        <v>42769</v>
      </c>
      <c r="B61" s="28" t="str">
        <f>'input sales '!C6</f>
        <v>Michael D'Angelo</v>
      </c>
      <c r="C61" s="28" t="str">
        <f>'input sales '!D6</f>
        <v>Adelaide Wine bar</v>
      </c>
      <c r="D61" s="47" t="str">
        <f>'input sales '!E6</f>
        <v>Yes</v>
      </c>
      <c r="E61" s="30" t="str">
        <f>'input sales '!F6</f>
        <v>SA</v>
      </c>
      <c r="F61" s="40">
        <f>'input sales '!G6</f>
        <v>3</v>
      </c>
      <c r="G61" s="30" t="str">
        <f>'input sales '!H6</f>
        <v>Single Vineyard 2014 Chardonnay</v>
      </c>
      <c r="H61" s="32">
        <f t="shared" si="2"/>
        <v>228.75</v>
      </c>
      <c r="I61" s="32">
        <f t="shared" si="3"/>
        <v>34.3125</v>
      </c>
    </row>
    <row r="62" spans="1:9" x14ac:dyDescent="0.25">
      <c r="A62" s="28">
        <f>'input sales '!A61</f>
        <v>42769</v>
      </c>
      <c r="B62" s="28" t="str">
        <f>'input sales '!C61</f>
        <v>Michael D'Angelo</v>
      </c>
      <c r="C62" s="28" t="str">
        <f>'input sales '!D61</f>
        <v>Glenelg Fine Wines</v>
      </c>
      <c r="D62" s="47" t="str">
        <f>'input sales '!E61</f>
        <v>Yes</v>
      </c>
      <c r="E62" s="30" t="str">
        <f>'input sales '!F61</f>
        <v>SA</v>
      </c>
      <c r="F62" s="40">
        <f>'input sales '!G61</f>
        <v>7</v>
      </c>
      <c r="G62" s="30" t="str">
        <f>'input sales '!H61</f>
        <v>2016 Pinot Grigio</v>
      </c>
      <c r="H62" s="32">
        <f t="shared" si="2"/>
        <v>161.25</v>
      </c>
      <c r="I62" s="32">
        <f t="shared" si="3"/>
        <v>24.1875</v>
      </c>
    </row>
    <row r="63" spans="1:9" x14ac:dyDescent="0.25">
      <c r="A63" s="28">
        <f>'input sales '!A7</f>
        <v>42771</v>
      </c>
      <c r="B63" s="28" t="str">
        <f>'input sales '!C7</f>
        <v>Michael D'Angelo</v>
      </c>
      <c r="C63" s="28" t="str">
        <f>'input sales '!D7</f>
        <v>Adelaide Wine bar</v>
      </c>
      <c r="D63" s="47" t="str">
        <f>'input sales '!E7</f>
        <v>Yes</v>
      </c>
      <c r="E63" s="30" t="str">
        <f>'input sales '!F7</f>
        <v>SA</v>
      </c>
      <c r="F63" s="40">
        <f>'input sales '!G7</f>
        <v>1</v>
      </c>
      <c r="G63" s="30" t="str">
        <f>'input sales '!H7</f>
        <v>2016 Chardonnay</v>
      </c>
      <c r="H63" s="32">
        <f t="shared" si="2"/>
        <v>153</v>
      </c>
      <c r="I63" s="32">
        <f t="shared" si="3"/>
        <v>22.95</v>
      </c>
    </row>
    <row r="64" spans="1:9" x14ac:dyDescent="0.25">
      <c r="A64" s="28">
        <f>'input sales '!A8</f>
        <v>42771</v>
      </c>
      <c r="B64" s="28" t="str">
        <f>'input sales '!C8</f>
        <v>Michael D'Angelo</v>
      </c>
      <c r="C64" s="28" t="str">
        <f>'input sales '!D8</f>
        <v>Adelaide Wine bar</v>
      </c>
      <c r="D64" s="47" t="str">
        <f>'input sales '!E8</f>
        <v>Yes</v>
      </c>
      <c r="E64" s="30" t="str">
        <f>'input sales '!F8</f>
        <v>SA</v>
      </c>
      <c r="F64" s="40">
        <f>'input sales '!G8</f>
        <v>2</v>
      </c>
      <c r="G64" s="30" t="str">
        <f>'input sales '!H8</f>
        <v>2016 Pinot Grigio</v>
      </c>
      <c r="H64" s="32">
        <f t="shared" si="2"/>
        <v>161.25</v>
      </c>
      <c r="I64" s="32">
        <f t="shared" si="3"/>
        <v>24.1875</v>
      </c>
    </row>
    <row r="65" spans="1:9" x14ac:dyDescent="0.25">
      <c r="A65" s="28">
        <f>'input sales '!A62</f>
        <v>42772</v>
      </c>
      <c r="B65" s="28" t="str">
        <f>'input sales '!C62</f>
        <v>Michael D'Angelo</v>
      </c>
      <c r="C65" s="28" t="str">
        <f>'input sales '!D62</f>
        <v>Glenelg Fine Wines</v>
      </c>
      <c r="D65" s="47" t="str">
        <f>'input sales '!E62</f>
        <v>Yes</v>
      </c>
      <c r="E65" s="30" t="str">
        <f>'input sales '!F62</f>
        <v>SA</v>
      </c>
      <c r="F65" s="40">
        <f>'input sales '!G62</f>
        <v>4</v>
      </c>
      <c r="G65" s="30" t="str">
        <f>'input sales '!H62</f>
        <v>2016 Pinot Grigio</v>
      </c>
      <c r="H65" s="32">
        <f t="shared" si="2"/>
        <v>161.25</v>
      </c>
      <c r="I65" s="32">
        <f t="shared" si="3"/>
        <v>24.1875</v>
      </c>
    </row>
    <row r="66" spans="1:9" x14ac:dyDescent="0.25">
      <c r="A66" s="28">
        <f>'input sales '!A49</f>
        <v>42773</v>
      </c>
      <c r="B66" s="28" t="str">
        <f>'input sales '!C49</f>
        <v>Michael D'Angelo</v>
      </c>
      <c r="C66" s="28" t="str">
        <f>'input sales '!D49</f>
        <v>Euro Bar</v>
      </c>
      <c r="D66" s="47" t="str">
        <f>'input sales '!E49</f>
        <v>Yes</v>
      </c>
      <c r="E66" s="30" t="str">
        <f>'input sales '!F49</f>
        <v>VIC</v>
      </c>
      <c r="F66" s="40">
        <f>'input sales '!G49</f>
        <v>4</v>
      </c>
      <c r="G66" s="30" t="str">
        <f>'input sales '!H49</f>
        <v>2015 Pinot</v>
      </c>
      <c r="H66" s="32">
        <f t="shared" ref="H66:H97" si="4">IF(D66="yes",VLOOKUP(G66,Prices,3, FALSE),VLOOKUP(G66, Prices,2,FALSE))</f>
        <v>150</v>
      </c>
      <c r="I66" s="32">
        <f t="shared" ref="I66:I97" si="5">IF(AND(A66&gt;=start+0,A66&lt;=end+0),H66*Disc,0)</f>
        <v>22.5</v>
      </c>
    </row>
    <row r="67" spans="1:9" x14ac:dyDescent="0.25">
      <c r="A67" s="28">
        <f>'input sales '!A63</f>
        <v>42773</v>
      </c>
      <c r="B67" s="28" t="str">
        <f>'input sales '!C63</f>
        <v>Michael D'Angelo</v>
      </c>
      <c r="C67" s="28" t="str">
        <f>'input sales '!D63</f>
        <v>Glenelg Fine Wines</v>
      </c>
      <c r="D67" s="47" t="str">
        <f>'input sales '!E63</f>
        <v>Yes</v>
      </c>
      <c r="E67" s="30" t="str">
        <f>'input sales '!F63</f>
        <v>SA</v>
      </c>
      <c r="F67" s="40">
        <f>'input sales '!G63</f>
        <v>4</v>
      </c>
      <c r="G67" s="30" t="str">
        <f>'input sales '!H63</f>
        <v>2016 Pinot Grigio</v>
      </c>
      <c r="H67" s="32">
        <f t="shared" si="4"/>
        <v>161.25</v>
      </c>
      <c r="I67" s="32">
        <f t="shared" si="5"/>
        <v>24.1875</v>
      </c>
    </row>
    <row r="68" spans="1:9" x14ac:dyDescent="0.25">
      <c r="A68" s="28">
        <f>'input sales '!A93</f>
        <v>42773</v>
      </c>
      <c r="B68" s="28" t="str">
        <f>'input sales '!C93</f>
        <v>Michelle Albertino</v>
      </c>
      <c r="C68" s="28" t="str">
        <f>'input sales '!D93</f>
        <v>Mentone Cellars</v>
      </c>
      <c r="D68" s="47" t="str">
        <f>'input sales '!E93</f>
        <v>Yes</v>
      </c>
      <c r="E68" s="30" t="str">
        <f>'input sales '!F93</f>
        <v>VIC</v>
      </c>
      <c r="F68" s="40">
        <f>'input sales '!G93</f>
        <v>1</v>
      </c>
      <c r="G68" s="30" t="str">
        <f>'input sales '!H93</f>
        <v>Single Vineyard 2014 Chardonnay</v>
      </c>
      <c r="H68" s="32">
        <f t="shared" si="4"/>
        <v>228.75</v>
      </c>
      <c r="I68" s="32">
        <f t="shared" si="5"/>
        <v>34.3125</v>
      </c>
    </row>
    <row r="69" spans="1:9" x14ac:dyDescent="0.25">
      <c r="A69" s="28">
        <f>'input sales '!A94</f>
        <v>42773</v>
      </c>
      <c r="B69" s="28" t="str">
        <f>'input sales '!C94</f>
        <v>Michelle Albertino</v>
      </c>
      <c r="C69" s="28" t="str">
        <f>'input sales '!D94</f>
        <v>Mentone Cellars</v>
      </c>
      <c r="D69" s="47" t="str">
        <f>'input sales '!E94</f>
        <v>Yes</v>
      </c>
      <c r="E69" s="30" t="str">
        <f>'input sales '!F94</f>
        <v>VIC</v>
      </c>
      <c r="F69" s="40">
        <f>'input sales '!G94</f>
        <v>2</v>
      </c>
      <c r="G69" s="30" t="str">
        <f>'input sales '!H94</f>
        <v>Single Vineyard 2013 Shiraz</v>
      </c>
      <c r="H69" s="32">
        <f t="shared" si="4"/>
        <v>240</v>
      </c>
      <c r="I69" s="32">
        <f t="shared" si="5"/>
        <v>36</v>
      </c>
    </row>
    <row r="70" spans="1:9" x14ac:dyDescent="0.25">
      <c r="A70" s="28">
        <f>'input sales '!A187</f>
        <v>42773</v>
      </c>
      <c r="B70" s="28" t="str">
        <f>'input sales '!C187</f>
        <v>Michelle Albertino</v>
      </c>
      <c r="C70" s="28" t="str">
        <f>'input sales '!D187</f>
        <v>Tim Cox</v>
      </c>
      <c r="D70" s="47" t="str">
        <f>'input sales '!E187</f>
        <v>No</v>
      </c>
      <c r="E70" s="30" t="str">
        <f>'input sales '!F187</f>
        <v>VIC</v>
      </c>
      <c r="F70" s="40">
        <f>'input sales '!G187</f>
        <v>3</v>
      </c>
      <c r="G70" s="30" t="str">
        <f>'input sales '!H187</f>
        <v>2015 Shiraz</v>
      </c>
      <c r="H70" s="32">
        <f t="shared" si="4"/>
        <v>384</v>
      </c>
      <c r="I70" s="32">
        <f t="shared" si="5"/>
        <v>57.599999999999994</v>
      </c>
    </row>
    <row r="71" spans="1:9" x14ac:dyDescent="0.25">
      <c r="A71" s="28">
        <f>'input sales '!A95</f>
        <v>42775</v>
      </c>
      <c r="B71" s="28" t="str">
        <f>'input sales '!C95</f>
        <v>Michael D'Angelo</v>
      </c>
      <c r="C71" s="28" t="str">
        <f>'input sales '!D95</f>
        <v>Mentone Cellars</v>
      </c>
      <c r="D71" s="47" t="str">
        <f>'input sales '!E95</f>
        <v>Yes</v>
      </c>
      <c r="E71" s="30" t="str">
        <f>'input sales '!F95</f>
        <v>VIC</v>
      </c>
      <c r="F71" s="40">
        <f>'input sales '!G95</f>
        <v>3</v>
      </c>
      <c r="G71" s="30" t="str">
        <f>'input sales '!H95</f>
        <v>2016 Pinot Grigio</v>
      </c>
      <c r="H71" s="32">
        <f t="shared" si="4"/>
        <v>161.25</v>
      </c>
      <c r="I71" s="32">
        <f t="shared" si="5"/>
        <v>24.1875</v>
      </c>
    </row>
    <row r="72" spans="1:9" x14ac:dyDescent="0.25">
      <c r="A72" s="28">
        <f>'input sales '!A146</f>
        <v>42775</v>
      </c>
      <c r="B72" s="28" t="str">
        <f>'input sales '!C146</f>
        <v>Michelle Albertino</v>
      </c>
      <c r="C72" s="28" t="str">
        <f>'input sales '!D146</f>
        <v>Sorrento Hotel</v>
      </c>
      <c r="D72" s="47" t="str">
        <f>'input sales '!E146</f>
        <v>Yes</v>
      </c>
      <c r="E72" s="30" t="str">
        <f>'input sales '!F146</f>
        <v>VIC</v>
      </c>
      <c r="F72" s="40">
        <f>'input sales '!G146</f>
        <v>10</v>
      </c>
      <c r="G72" s="30" t="str">
        <f>'input sales '!H146</f>
        <v>2016 Pinot Grigio</v>
      </c>
      <c r="H72" s="32">
        <f t="shared" si="4"/>
        <v>161.25</v>
      </c>
      <c r="I72" s="32">
        <f t="shared" si="5"/>
        <v>24.1875</v>
      </c>
    </row>
    <row r="73" spans="1:9" x14ac:dyDescent="0.25">
      <c r="A73" s="28">
        <f>'input sales '!A50</f>
        <v>42780</v>
      </c>
      <c r="B73" s="28" t="str">
        <f>'input sales '!C50</f>
        <v>Michael D'Angelo</v>
      </c>
      <c r="C73" s="28" t="str">
        <f>'input sales '!D50</f>
        <v>Euro Bar</v>
      </c>
      <c r="D73" s="47" t="str">
        <f>'input sales '!E50</f>
        <v>Yes</v>
      </c>
      <c r="E73" s="30" t="str">
        <f>'input sales '!F50</f>
        <v>VIC</v>
      </c>
      <c r="F73" s="40">
        <f>'input sales '!G50</f>
        <v>6</v>
      </c>
      <c r="G73" s="30" t="str">
        <f>'input sales '!H50</f>
        <v>2015 Shiraz</v>
      </c>
      <c r="H73" s="32">
        <f t="shared" si="4"/>
        <v>172.5</v>
      </c>
      <c r="I73" s="32">
        <f t="shared" si="5"/>
        <v>25.875</v>
      </c>
    </row>
    <row r="74" spans="1:9" x14ac:dyDescent="0.25">
      <c r="A74" s="28">
        <f>'input sales '!A162</f>
        <v>42780</v>
      </c>
      <c r="B74" s="28" t="str">
        <f>'input sales '!C162</f>
        <v>Michelle Albertino</v>
      </c>
      <c r="C74" s="28" t="str">
        <f>'input sales '!D162</f>
        <v>Templestowe Cellars</v>
      </c>
      <c r="D74" s="47" t="str">
        <f>'input sales '!E162</f>
        <v>Yes</v>
      </c>
      <c r="E74" s="30" t="str">
        <f>'input sales '!F162</f>
        <v>VIC</v>
      </c>
      <c r="F74" s="40">
        <f>'input sales '!G162</f>
        <v>3</v>
      </c>
      <c r="G74" s="30" t="str">
        <f>'input sales '!H162</f>
        <v>2016 Chardonnay</v>
      </c>
      <c r="H74" s="32">
        <f t="shared" si="4"/>
        <v>153</v>
      </c>
      <c r="I74" s="32">
        <f t="shared" si="5"/>
        <v>22.95</v>
      </c>
    </row>
    <row r="75" spans="1:9" x14ac:dyDescent="0.25">
      <c r="A75" s="28">
        <f>'input sales '!A188</f>
        <v>42780</v>
      </c>
      <c r="B75" s="28" t="str">
        <f>'input sales '!C188</f>
        <v>Michael D'Angelo</v>
      </c>
      <c r="C75" s="28" t="str">
        <f>'input sales '!D188</f>
        <v>Tim Cox</v>
      </c>
      <c r="D75" s="47" t="str">
        <f>'input sales '!E188</f>
        <v>No</v>
      </c>
      <c r="E75" s="30" t="str">
        <f>'input sales '!F188</f>
        <v>VIC</v>
      </c>
      <c r="F75" s="40">
        <f>'input sales '!G188</f>
        <v>1</v>
      </c>
      <c r="G75" s="30" t="str">
        <f>'input sales '!H188</f>
        <v>2016 Chardonnay</v>
      </c>
      <c r="H75" s="32">
        <f t="shared" si="4"/>
        <v>360</v>
      </c>
      <c r="I75" s="32">
        <f t="shared" si="5"/>
        <v>54</v>
      </c>
    </row>
    <row r="76" spans="1:9" x14ac:dyDescent="0.25">
      <c r="A76" s="28">
        <f>'input sales '!A9</f>
        <v>42782</v>
      </c>
      <c r="B76" s="28" t="str">
        <f>'input sales '!C9</f>
        <v>Michael D'Angelo</v>
      </c>
      <c r="C76" s="28" t="str">
        <f>'input sales '!D9</f>
        <v>Adelaide Wine bar</v>
      </c>
      <c r="D76" s="47" t="str">
        <f>'input sales '!E9</f>
        <v>Yes</v>
      </c>
      <c r="E76" s="30" t="str">
        <f>'input sales '!F9</f>
        <v>SA</v>
      </c>
      <c r="F76" s="40">
        <f>'input sales '!G9</f>
        <v>2</v>
      </c>
      <c r="G76" s="30" t="str">
        <f>'input sales '!H9</f>
        <v>2016 Chardonnay</v>
      </c>
      <c r="H76" s="32">
        <f t="shared" si="4"/>
        <v>153</v>
      </c>
      <c r="I76" s="32">
        <f t="shared" si="5"/>
        <v>22.95</v>
      </c>
    </row>
    <row r="77" spans="1:9" x14ac:dyDescent="0.25">
      <c r="A77" s="28">
        <f>'input sales '!A163</f>
        <v>42784</v>
      </c>
      <c r="B77" s="28" t="str">
        <f>'input sales '!C163</f>
        <v>Michelle Albertino</v>
      </c>
      <c r="C77" s="28" t="str">
        <f>'input sales '!D163</f>
        <v>Templestowe Cellars</v>
      </c>
      <c r="D77" s="47" t="str">
        <f>'input sales '!E163</f>
        <v>Yes</v>
      </c>
      <c r="E77" s="30" t="str">
        <f>'input sales '!F163</f>
        <v>VIC</v>
      </c>
      <c r="F77" s="40">
        <f>'input sales '!G163</f>
        <v>1</v>
      </c>
      <c r="G77" s="30" t="str">
        <f>'input sales '!H163</f>
        <v>2015 Shiraz</v>
      </c>
      <c r="H77" s="32">
        <f t="shared" si="4"/>
        <v>172.5</v>
      </c>
      <c r="I77" s="32">
        <f t="shared" si="5"/>
        <v>25.875</v>
      </c>
    </row>
    <row r="78" spans="1:9" x14ac:dyDescent="0.25">
      <c r="A78" s="28">
        <f>'input sales '!A10</f>
        <v>42785</v>
      </c>
      <c r="B78" s="28" t="str">
        <f>'input sales '!C10</f>
        <v>Michael D'Angelo</v>
      </c>
      <c r="C78" s="28" t="str">
        <f>'input sales '!D10</f>
        <v>Adelaide Wine bar</v>
      </c>
      <c r="D78" s="47" t="str">
        <f>'input sales '!E10</f>
        <v>Yes</v>
      </c>
      <c r="E78" s="30" t="str">
        <f>'input sales '!F10</f>
        <v>SA</v>
      </c>
      <c r="F78" s="40">
        <f>'input sales '!G10</f>
        <v>1</v>
      </c>
      <c r="G78" s="30" t="str">
        <f>'input sales '!H10</f>
        <v>Single Vineyard 2013 Shiraz</v>
      </c>
      <c r="H78" s="32">
        <f t="shared" si="4"/>
        <v>240</v>
      </c>
      <c r="I78" s="32">
        <f t="shared" si="5"/>
        <v>36</v>
      </c>
    </row>
    <row r="79" spans="1:9" x14ac:dyDescent="0.25">
      <c r="A79" s="28">
        <f>'input sales '!A65</f>
        <v>42786</v>
      </c>
      <c r="B79" s="28" t="str">
        <f>'input sales '!C65</f>
        <v>Eloise Simmons</v>
      </c>
      <c r="C79" s="28" t="str">
        <f>'input sales '!D65</f>
        <v>Hailey Wells</v>
      </c>
      <c r="D79" s="47" t="str">
        <f>'input sales '!E65</f>
        <v>No</v>
      </c>
      <c r="E79" s="30" t="str">
        <f>'input sales '!F65</f>
        <v>NSW</v>
      </c>
      <c r="F79" s="40">
        <f>'input sales '!G65</f>
        <v>1</v>
      </c>
      <c r="G79" s="30" t="str">
        <f>'input sales '!H65</f>
        <v>Single Vineyard 2013 Shiraz</v>
      </c>
      <c r="H79" s="32">
        <f t="shared" si="4"/>
        <v>480</v>
      </c>
      <c r="I79" s="32">
        <f t="shared" si="5"/>
        <v>72</v>
      </c>
    </row>
    <row r="80" spans="1:9" x14ac:dyDescent="0.25">
      <c r="A80" s="28">
        <f>'input sales '!A66</f>
        <v>42786</v>
      </c>
      <c r="B80" s="28" t="str">
        <f>'input sales '!C66</f>
        <v>Michelle Albertino</v>
      </c>
      <c r="C80" s="28" t="str">
        <f>'input sales '!D66</f>
        <v>James Pertile</v>
      </c>
      <c r="D80" s="47" t="str">
        <f>'input sales '!E66</f>
        <v>No</v>
      </c>
      <c r="E80" s="30" t="str">
        <f>'input sales '!F66</f>
        <v>VIC</v>
      </c>
      <c r="F80" s="40">
        <f>'input sales '!G66</f>
        <v>1</v>
      </c>
      <c r="G80" s="30" t="str">
        <f>'input sales '!H66</f>
        <v>2016 Pinot Grigio</v>
      </c>
      <c r="H80" s="32">
        <f t="shared" si="4"/>
        <v>312</v>
      </c>
      <c r="I80" s="32">
        <f t="shared" si="5"/>
        <v>46.8</v>
      </c>
    </row>
    <row r="81" spans="1:9" x14ac:dyDescent="0.25">
      <c r="A81" s="28">
        <f>'input sales '!A68</f>
        <v>42786</v>
      </c>
      <c r="B81" s="28" t="str">
        <f>'input sales '!C68</f>
        <v>Michelle Albertino</v>
      </c>
      <c r="C81" s="28" t="str">
        <f>'input sales '!D68</f>
        <v>Jan Gilmore</v>
      </c>
      <c r="D81" s="47" t="str">
        <f>'input sales '!E68</f>
        <v>No</v>
      </c>
      <c r="E81" s="30" t="str">
        <f>'input sales '!F68</f>
        <v>VIC</v>
      </c>
      <c r="F81" s="40">
        <f>'input sales '!G68</f>
        <v>1</v>
      </c>
      <c r="G81" s="30" t="str">
        <f>'input sales '!H68</f>
        <v>2016 Pinot Grigio</v>
      </c>
      <c r="H81" s="32">
        <f t="shared" si="4"/>
        <v>312</v>
      </c>
      <c r="I81" s="32">
        <f t="shared" si="5"/>
        <v>46.8</v>
      </c>
    </row>
    <row r="82" spans="1:9" x14ac:dyDescent="0.25">
      <c r="A82" s="28">
        <f>'input sales '!A69</f>
        <v>42786</v>
      </c>
      <c r="B82" s="28" t="str">
        <f>'input sales '!C69</f>
        <v>Michelle Albertino</v>
      </c>
      <c r="C82" s="28" t="str">
        <f>'input sales '!D69</f>
        <v>Jan Gilmore</v>
      </c>
      <c r="D82" s="47" t="str">
        <f>'input sales '!E69</f>
        <v>No</v>
      </c>
      <c r="E82" s="30" t="str">
        <f>'input sales '!F69</f>
        <v>VIC</v>
      </c>
      <c r="F82" s="40">
        <f>'input sales '!G69</f>
        <v>1</v>
      </c>
      <c r="G82" s="30" t="str">
        <f>'input sales '!H69</f>
        <v>2016 Pinot Grigio</v>
      </c>
      <c r="H82" s="32">
        <f t="shared" si="4"/>
        <v>312</v>
      </c>
      <c r="I82" s="32">
        <f t="shared" si="5"/>
        <v>46.8</v>
      </c>
    </row>
    <row r="83" spans="1:9" x14ac:dyDescent="0.25">
      <c r="A83" s="28">
        <f>'input sales '!A147</f>
        <v>42786</v>
      </c>
      <c r="B83" s="28" t="str">
        <f>'input sales '!C147</f>
        <v>Michelle Albertino</v>
      </c>
      <c r="C83" s="28" t="str">
        <f>'input sales '!D147</f>
        <v>Sorrento Hotel</v>
      </c>
      <c r="D83" s="47" t="str">
        <f>'input sales '!E147</f>
        <v>Yes</v>
      </c>
      <c r="E83" s="30" t="str">
        <f>'input sales '!F147</f>
        <v>VIC</v>
      </c>
      <c r="F83" s="40">
        <f>'input sales '!G147</f>
        <v>3</v>
      </c>
      <c r="G83" s="30" t="str">
        <f>'input sales '!H147</f>
        <v>2016 Chardonnay</v>
      </c>
      <c r="H83" s="32">
        <f t="shared" si="4"/>
        <v>153</v>
      </c>
      <c r="I83" s="32">
        <f t="shared" si="5"/>
        <v>22.95</v>
      </c>
    </row>
    <row r="84" spans="1:9" x14ac:dyDescent="0.25">
      <c r="A84" s="28">
        <f>'input sales '!A148</f>
        <v>42787</v>
      </c>
      <c r="B84" s="28" t="str">
        <f>'input sales '!C148</f>
        <v>Michelle Albertino</v>
      </c>
      <c r="C84" s="28" t="str">
        <f>'input sales '!D148</f>
        <v>Sorrento Hotel</v>
      </c>
      <c r="D84" s="47" t="str">
        <f>'input sales '!E148</f>
        <v>Yes</v>
      </c>
      <c r="E84" s="30" t="str">
        <f>'input sales '!F148</f>
        <v>VIC</v>
      </c>
      <c r="F84" s="40">
        <f>'input sales '!G148</f>
        <v>2</v>
      </c>
      <c r="G84" s="30" t="str">
        <f>'input sales '!H148</f>
        <v>2016 Chardonnay</v>
      </c>
      <c r="H84" s="32">
        <f t="shared" si="4"/>
        <v>153</v>
      </c>
      <c r="I84" s="32">
        <f t="shared" si="5"/>
        <v>22.95</v>
      </c>
    </row>
    <row r="85" spans="1:9" x14ac:dyDescent="0.25">
      <c r="A85" s="28">
        <f>'input sales '!A44</f>
        <v>42788</v>
      </c>
      <c r="B85" s="28" t="str">
        <f>'input sales '!C44</f>
        <v>Michelle Albertino</v>
      </c>
      <c r="C85" s="28" t="str">
        <f>'input sales '!D44</f>
        <v>Dromana Cellars</v>
      </c>
      <c r="D85" s="47" t="str">
        <f>'input sales '!E44</f>
        <v>Yes</v>
      </c>
      <c r="E85" s="30" t="str">
        <f>'input sales '!F44</f>
        <v>VIC</v>
      </c>
      <c r="F85" s="40">
        <f>'input sales '!G44</f>
        <v>4</v>
      </c>
      <c r="G85" s="30" t="str">
        <f>'input sales '!H44</f>
        <v>2016 Pinot Grigio</v>
      </c>
      <c r="H85" s="32">
        <f t="shared" si="4"/>
        <v>161.25</v>
      </c>
      <c r="I85" s="32">
        <f t="shared" si="5"/>
        <v>24.1875</v>
      </c>
    </row>
    <row r="86" spans="1:9" x14ac:dyDescent="0.25">
      <c r="A86" s="28">
        <f>'input sales '!A45</f>
        <v>42788</v>
      </c>
      <c r="B86" s="28" t="str">
        <f>'input sales '!C45</f>
        <v>Michelle Albertino</v>
      </c>
      <c r="C86" s="28" t="str">
        <f>'input sales '!D45</f>
        <v>Dromana Cellars</v>
      </c>
      <c r="D86" s="47" t="str">
        <f>'input sales '!E45</f>
        <v>Yes</v>
      </c>
      <c r="E86" s="30" t="str">
        <f>'input sales '!F45</f>
        <v>VIC</v>
      </c>
      <c r="F86" s="40">
        <f>'input sales '!G45</f>
        <v>1</v>
      </c>
      <c r="G86" s="30" t="str">
        <f>'input sales '!H45</f>
        <v>Single Vineyard 2013 Shiraz</v>
      </c>
      <c r="H86" s="32">
        <f t="shared" si="4"/>
        <v>240</v>
      </c>
      <c r="I86" s="32">
        <f t="shared" si="5"/>
        <v>36</v>
      </c>
    </row>
    <row r="87" spans="1:9" x14ac:dyDescent="0.25">
      <c r="A87" s="28">
        <f>'input sales '!A46</f>
        <v>42788</v>
      </c>
      <c r="B87" s="28" t="str">
        <f>'input sales '!C46</f>
        <v>Michelle Albertino</v>
      </c>
      <c r="C87" s="28" t="str">
        <f>'input sales '!D46</f>
        <v>Dromana Cellars</v>
      </c>
      <c r="D87" s="47" t="str">
        <f>'input sales '!E46</f>
        <v>Yes</v>
      </c>
      <c r="E87" s="30" t="str">
        <f>'input sales '!F46</f>
        <v>VIC</v>
      </c>
      <c r="F87" s="40">
        <f>'input sales '!G46</f>
        <v>2</v>
      </c>
      <c r="G87" s="30" t="str">
        <f>'input sales '!H46</f>
        <v>Single Vineyard 2013 Shiraz</v>
      </c>
      <c r="H87" s="32">
        <f t="shared" si="4"/>
        <v>240</v>
      </c>
      <c r="I87" s="32">
        <f t="shared" si="5"/>
        <v>36</v>
      </c>
    </row>
    <row r="88" spans="1:9" x14ac:dyDescent="0.25">
      <c r="A88" s="28">
        <f>'input sales '!A51</f>
        <v>42788</v>
      </c>
      <c r="B88" s="28" t="str">
        <f>'input sales '!C51</f>
        <v>Michelle Albertino</v>
      </c>
      <c r="C88" s="28" t="str">
        <f>'input sales '!D51</f>
        <v>Euro Bar</v>
      </c>
      <c r="D88" s="47" t="str">
        <f>'input sales '!E51</f>
        <v>Yes</v>
      </c>
      <c r="E88" s="30" t="str">
        <f>'input sales '!F51</f>
        <v>VIC</v>
      </c>
      <c r="F88" s="40">
        <f>'input sales '!G51</f>
        <v>10</v>
      </c>
      <c r="G88" s="30" t="str">
        <f>'input sales '!H51</f>
        <v>2015 Shiraz</v>
      </c>
      <c r="H88" s="32">
        <f t="shared" si="4"/>
        <v>172.5</v>
      </c>
      <c r="I88" s="32">
        <f t="shared" si="5"/>
        <v>25.875</v>
      </c>
    </row>
    <row r="89" spans="1:9" x14ac:dyDescent="0.25">
      <c r="A89" s="28">
        <f>'input sales '!A70</f>
        <v>42788</v>
      </c>
      <c r="B89" s="28" t="str">
        <f>'input sales '!C70</f>
        <v>Michelle Albertino</v>
      </c>
      <c r="C89" s="28" t="str">
        <f>'input sales '!D70</f>
        <v>Jan Gilmore</v>
      </c>
      <c r="D89" s="47" t="str">
        <f>'input sales '!E70</f>
        <v>No</v>
      </c>
      <c r="E89" s="30" t="str">
        <f>'input sales '!F70</f>
        <v>VIC</v>
      </c>
      <c r="F89" s="40">
        <f>'input sales '!G70</f>
        <v>1</v>
      </c>
      <c r="G89" s="30" t="str">
        <f>'input sales '!H70</f>
        <v>2016 Pinot Grigio</v>
      </c>
      <c r="H89" s="32">
        <f t="shared" si="4"/>
        <v>312</v>
      </c>
      <c r="I89" s="32">
        <f t="shared" si="5"/>
        <v>46.8</v>
      </c>
    </row>
    <row r="90" spans="1:9" x14ac:dyDescent="0.25">
      <c r="A90" s="28">
        <f>'input sales '!A71</f>
        <v>42788</v>
      </c>
      <c r="B90" s="28" t="str">
        <f>'input sales '!C71</f>
        <v>Michael D'Angelo</v>
      </c>
      <c r="C90" s="28" t="str">
        <f>'input sales '!D71</f>
        <v>Jo Barnes</v>
      </c>
      <c r="D90" s="47" t="str">
        <f>'input sales '!E71</f>
        <v>No</v>
      </c>
      <c r="E90" s="30" t="str">
        <f>'input sales '!F71</f>
        <v>QLD</v>
      </c>
      <c r="F90" s="40">
        <f>'input sales '!G71</f>
        <v>1</v>
      </c>
      <c r="G90" s="30" t="str">
        <f>'input sales '!H71</f>
        <v>2016 Pinot Grigio</v>
      </c>
      <c r="H90" s="32">
        <f t="shared" si="4"/>
        <v>312</v>
      </c>
      <c r="I90" s="32">
        <f t="shared" si="5"/>
        <v>46.8</v>
      </c>
    </row>
    <row r="91" spans="1:9" x14ac:dyDescent="0.25">
      <c r="A91" s="28">
        <f>'input sales '!A75</f>
        <v>42788</v>
      </c>
      <c r="B91" s="28" t="str">
        <f>'input sales '!C75</f>
        <v>Michelle Albertino</v>
      </c>
      <c r="C91" s="28" t="str">
        <f>'input sales '!D75</f>
        <v>John Peters</v>
      </c>
      <c r="D91" s="47" t="str">
        <f>'input sales '!E75</f>
        <v>No</v>
      </c>
      <c r="E91" s="30" t="str">
        <f>'input sales '!F75</f>
        <v>VIC</v>
      </c>
      <c r="F91" s="40">
        <f>'input sales '!G75</f>
        <v>2</v>
      </c>
      <c r="G91" s="30" t="str">
        <f>'input sales '!H75</f>
        <v>2015 Shiraz</v>
      </c>
      <c r="H91" s="32">
        <f t="shared" si="4"/>
        <v>384</v>
      </c>
      <c r="I91" s="32">
        <f t="shared" si="5"/>
        <v>57.599999999999994</v>
      </c>
    </row>
    <row r="92" spans="1:9" x14ac:dyDescent="0.25">
      <c r="A92" s="28">
        <f>'input sales '!A80</f>
        <v>42788</v>
      </c>
      <c r="B92" s="28" t="str">
        <f>'input sales '!C80</f>
        <v>Eloise Simmons</v>
      </c>
      <c r="C92" s="28" t="str">
        <f>'input sales '!D80</f>
        <v>Manly Vintage Cellars</v>
      </c>
      <c r="D92" s="47" t="str">
        <f>'input sales '!E80</f>
        <v>Yes</v>
      </c>
      <c r="E92" s="30" t="str">
        <f>'input sales '!F80</f>
        <v>NSW</v>
      </c>
      <c r="F92" s="40">
        <f>'input sales '!G80</f>
        <v>7</v>
      </c>
      <c r="G92" s="30" t="str">
        <f>'input sales '!H80</f>
        <v>2016 Pinot Grigio</v>
      </c>
      <c r="H92" s="32">
        <f t="shared" si="4"/>
        <v>161.25</v>
      </c>
      <c r="I92" s="32">
        <f t="shared" si="5"/>
        <v>24.1875</v>
      </c>
    </row>
    <row r="93" spans="1:9" x14ac:dyDescent="0.25">
      <c r="A93" s="28">
        <f>'input sales '!A81</f>
        <v>42788</v>
      </c>
      <c r="B93" s="28" t="str">
        <f>'input sales '!C81</f>
        <v>Eloise Simmons</v>
      </c>
      <c r="C93" s="28" t="str">
        <f>'input sales '!D81</f>
        <v>Manly Vintage Cellars</v>
      </c>
      <c r="D93" s="47" t="str">
        <f>'input sales '!E81</f>
        <v>Yes</v>
      </c>
      <c r="E93" s="30" t="str">
        <f>'input sales '!F81</f>
        <v>NSW</v>
      </c>
      <c r="F93" s="40">
        <f>'input sales '!G81</f>
        <v>7</v>
      </c>
      <c r="G93" s="30" t="str">
        <f>'input sales '!H81</f>
        <v>2016 Pinot Grigio</v>
      </c>
      <c r="H93" s="32">
        <f t="shared" si="4"/>
        <v>161.25</v>
      </c>
      <c r="I93" s="32">
        <f t="shared" si="5"/>
        <v>24.1875</v>
      </c>
    </row>
    <row r="94" spans="1:9" x14ac:dyDescent="0.25">
      <c r="A94" s="28">
        <f>'input sales '!A82</f>
        <v>42788</v>
      </c>
      <c r="B94" s="28" t="str">
        <f>'input sales '!C82</f>
        <v>Eloise Simmons</v>
      </c>
      <c r="C94" s="28" t="str">
        <f>'input sales '!D82</f>
        <v>Manly Vintage Cellars</v>
      </c>
      <c r="D94" s="47" t="str">
        <f>'input sales '!E82</f>
        <v>Yes</v>
      </c>
      <c r="E94" s="30" t="str">
        <f>'input sales '!F82</f>
        <v>NSW</v>
      </c>
      <c r="F94" s="40">
        <f>'input sales '!G82</f>
        <v>5</v>
      </c>
      <c r="G94" s="30" t="str">
        <f>'input sales '!H82</f>
        <v>2016 Pinot Grigio</v>
      </c>
      <c r="H94" s="32">
        <f t="shared" si="4"/>
        <v>161.25</v>
      </c>
      <c r="I94" s="32">
        <f t="shared" si="5"/>
        <v>24.1875</v>
      </c>
    </row>
    <row r="95" spans="1:9" x14ac:dyDescent="0.25">
      <c r="A95" s="28">
        <f>'input sales '!A110</f>
        <v>42788</v>
      </c>
      <c r="B95" s="28" t="str">
        <f>'input sales '!C110</f>
        <v>Eloise Simmons</v>
      </c>
      <c r="C95" s="28" t="str">
        <f>'input sales '!D110</f>
        <v>Opera House Fine Wines</v>
      </c>
      <c r="D95" s="47" t="str">
        <f>'input sales '!E110</f>
        <v>Yes</v>
      </c>
      <c r="E95" s="30" t="str">
        <f>'input sales '!F110</f>
        <v>NSW</v>
      </c>
      <c r="F95" s="40">
        <f>'input sales '!G110</f>
        <v>2</v>
      </c>
      <c r="G95" s="30" t="str">
        <f>'input sales '!H110</f>
        <v>2016 Chardonnay</v>
      </c>
      <c r="H95" s="32">
        <f t="shared" si="4"/>
        <v>153</v>
      </c>
      <c r="I95" s="32">
        <f t="shared" si="5"/>
        <v>22.95</v>
      </c>
    </row>
    <row r="96" spans="1:9" x14ac:dyDescent="0.25">
      <c r="A96" s="28">
        <f>'input sales '!A111</f>
        <v>42788</v>
      </c>
      <c r="B96" s="28" t="str">
        <f>'input sales '!C111</f>
        <v>Eloise Simmons</v>
      </c>
      <c r="C96" s="28" t="str">
        <f>'input sales '!D111</f>
        <v>Opera House Fine Wines</v>
      </c>
      <c r="D96" s="47" t="str">
        <f>'input sales '!E111</f>
        <v>Yes</v>
      </c>
      <c r="E96" s="30" t="str">
        <f>'input sales '!F111</f>
        <v>NSW</v>
      </c>
      <c r="F96" s="40">
        <f>'input sales '!G111</f>
        <v>10</v>
      </c>
      <c r="G96" s="30" t="str">
        <f>'input sales '!H111</f>
        <v>2016 Pinot Grigio</v>
      </c>
      <c r="H96" s="32">
        <f t="shared" si="4"/>
        <v>161.25</v>
      </c>
      <c r="I96" s="32">
        <f t="shared" si="5"/>
        <v>24.1875</v>
      </c>
    </row>
    <row r="97" spans="1:9" x14ac:dyDescent="0.25">
      <c r="A97" s="28">
        <f>'input sales '!A112</f>
        <v>42788</v>
      </c>
      <c r="B97" s="28" t="str">
        <f>'input sales '!C112</f>
        <v>Eloise Simmons</v>
      </c>
      <c r="C97" s="28" t="str">
        <f>'input sales '!D112</f>
        <v>Opera House Fine Wines</v>
      </c>
      <c r="D97" s="47" t="str">
        <f>'input sales '!E112</f>
        <v>Yes</v>
      </c>
      <c r="E97" s="30" t="str">
        <f>'input sales '!F112</f>
        <v>NSW</v>
      </c>
      <c r="F97" s="40">
        <f>'input sales '!G112</f>
        <v>5</v>
      </c>
      <c r="G97" s="30" t="str">
        <f>'input sales '!H112</f>
        <v>Single Vineyard 2013 Shiraz</v>
      </c>
      <c r="H97" s="32">
        <f t="shared" si="4"/>
        <v>240</v>
      </c>
      <c r="I97" s="32">
        <f t="shared" si="5"/>
        <v>36</v>
      </c>
    </row>
    <row r="98" spans="1:9" x14ac:dyDescent="0.25">
      <c r="A98" s="28">
        <f>'input sales '!A113</f>
        <v>42788</v>
      </c>
      <c r="B98" s="28" t="str">
        <f>'input sales '!C113</f>
        <v>Eloise Simmons</v>
      </c>
      <c r="C98" s="28" t="str">
        <f>'input sales '!D113</f>
        <v>Opera House Fine Wines</v>
      </c>
      <c r="D98" s="47" t="str">
        <f>'input sales '!E113</f>
        <v>Yes</v>
      </c>
      <c r="E98" s="30" t="str">
        <f>'input sales '!F113</f>
        <v>NSW</v>
      </c>
      <c r="F98" s="40">
        <f>'input sales '!G113</f>
        <v>10</v>
      </c>
      <c r="G98" s="30" t="str">
        <f>'input sales '!H113</f>
        <v>2016 Pinot Grigio</v>
      </c>
      <c r="H98" s="32">
        <f t="shared" ref="H98:H129" si="6">IF(D98="yes",VLOOKUP(G98,Prices,3, FALSE),VLOOKUP(G98, Prices,2,FALSE))</f>
        <v>161.25</v>
      </c>
      <c r="I98" s="32">
        <f t="shared" ref="I98:I129" si="7">IF(AND(A98&gt;=start+0,A98&lt;=end+0),H98*Disc,0)</f>
        <v>24.1875</v>
      </c>
    </row>
    <row r="99" spans="1:9" x14ac:dyDescent="0.25">
      <c r="A99" s="28">
        <f>'input sales '!A128</f>
        <v>42788</v>
      </c>
      <c r="B99" s="28" t="str">
        <f>'input sales '!C128</f>
        <v>Eloise Simmons</v>
      </c>
      <c r="C99" s="28" t="str">
        <f>'input sales '!D128</f>
        <v>Piccolo Wine Bar</v>
      </c>
      <c r="D99" s="47" t="str">
        <f>'input sales '!E128</f>
        <v>Yes</v>
      </c>
      <c r="E99" s="30" t="str">
        <f>'input sales '!F128</f>
        <v>VIC</v>
      </c>
      <c r="F99" s="40">
        <f>'input sales '!G128</f>
        <v>5</v>
      </c>
      <c r="G99" s="30" t="str">
        <f>'input sales '!H128</f>
        <v>2016 Chardonnay</v>
      </c>
      <c r="H99" s="32">
        <f t="shared" si="6"/>
        <v>153</v>
      </c>
      <c r="I99" s="32">
        <f t="shared" si="7"/>
        <v>22.95</v>
      </c>
    </row>
    <row r="100" spans="1:9" x14ac:dyDescent="0.25">
      <c r="A100" s="28">
        <f>'input sales '!A149</f>
        <v>42788</v>
      </c>
      <c r="B100" s="28" t="str">
        <f>'input sales '!C149</f>
        <v>Eloise Simmons</v>
      </c>
      <c r="C100" s="28" t="str">
        <f>'input sales '!D149</f>
        <v>Sorrento Hotel</v>
      </c>
      <c r="D100" s="47" t="str">
        <f>'input sales '!E149</f>
        <v>Yes</v>
      </c>
      <c r="E100" s="30" t="str">
        <f>'input sales '!F149</f>
        <v>VIC</v>
      </c>
      <c r="F100" s="40">
        <f>'input sales '!G149</f>
        <v>10</v>
      </c>
      <c r="G100" s="30" t="str">
        <f>'input sales '!H149</f>
        <v>2016 Pinot Grigio</v>
      </c>
      <c r="H100" s="32">
        <f t="shared" si="6"/>
        <v>161.25</v>
      </c>
      <c r="I100" s="32">
        <f t="shared" si="7"/>
        <v>24.1875</v>
      </c>
    </row>
    <row r="101" spans="1:9" x14ac:dyDescent="0.25">
      <c r="A101" s="28">
        <f>'input sales '!A150</f>
        <v>42788</v>
      </c>
      <c r="B101" s="28" t="str">
        <f>'input sales '!C150</f>
        <v>Michelle Albertino</v>
      </c>
      <c r="C101" s="28" t="str">
        <f>'input sales '!D150</f>
        <v>Sorrento Hotel</v>
      </c>
      <c r="D101" s="47" t="str">
        <f>'input sales '!E150</f>
        <v>Yes</v>
      </c>
      <c r="E101" s="30" t="str">
        <f>'input sales '!F150</f>
        <v>VIC</v>
      </c>
      <c r="F101" s="40">
        <f>'input sales '!G150</f>
        <v>5</v>
      </c>
      <c r="G101" s="30" t="str">
        <f>'input sales '!H150</f>
        <v>2015 Pinot</v>
      </c>
      <c r="H101" s="32">
        <f t="shared" si="6"/>
        <v>150</v>
      </c>
      <c r="I101" s="32">
        <f t="shared" si="7"/>
        <v>22.5</v>
      </c>
    </row>
    <row r="102" spans="1:9" x14ac:dyDescent="0.25">
      <c r="A102" s="28">
        <f>'input sales '!A151</f>
        <v>42788</v>
      </c>
      <c r="B102" s="28" t="str">
        <f>'input sales '!C151</f>
        <v>Michelle Albertino</v>
      </c>
      <c r="C102" s="28" t="str">
        <f>'input sales '!D151</f>
        <v>Sorrento Hotel</v>
      </c>
      <c r="D102" s="47" t="str">
        <f>'input sales '!E151</f>
        <v>Yes</v>
      </c>
      <c r="E102" s="30" t="str">
        <f>'input sales '!F151</f>
        <v>VIC</v>
      </c>
      <c r="F102" s="40">
        <f>'input sales '!G151</f>
        <v>6</v>
      </c>
      <c r="G102" s="30" t="str">
        <f>'input sales '!H151</f>
        <v>Single Vineyard 2013 Shiraz</v>
      </c>
      <c r="H102" s="32">
        <f t="shared" si="6"/>
        <v>240</v>
      </c>
      <c r="I102" s="32">
        <f t="shared" si="7"/>
        <v>36</v>
      </c>
    </row>
    <row r="103" spans="1:9" x14ac:dyDescent="0.25">
      <c r="A103" s="28">
        <f>'input sales '!A152</f>
        <v>42788</v>
      </c>
      <c r="B103" s="28" t="str">
        <f>'input sales '!C152</f>
        <v>Michelle Albertino</v>
      </c>
      <c r="C103" s="28" t="str">
        <f>'input sales '!D152</f>
        <v>Sorrento Hotel</v>
      </c>
      <c r="D103" s="47" t="str">
        <f>'input sales '!E152</f>
        <v>Yes</v>
      </c>
      <c r="E103" s="30" t="str">
        <f>'input sales '!F152</f>
        <v>VIC</v>
      </c>
      <c r="F103" s="40">
        <f>'input sales '!G152</f>
        <v>9</v>
      </c>
      <c r="G103" s="30" t="str">
        <f>'input sales '!H152</f>
        <v>Single Vineyard 2014 Chardonnay</v>
      </c>
      <c r="H103" s="32">
        <f t="shared" si="6"/>
        <v>228.75</v>
      </c>
      <c r="I103" s="32">
        <f t="shared" si="7"/>
        <v>34.3125</v>
      </c>
    </row>
    <row r="104" spans="1:9" x14ac:dyDescent="0.25">
      <c r="A104" s="28">
        <f>'input sales '!A11</f>
        <v>42789</v>
      </c>
      <c r="B104" s="28" t="str">
        <f>'input sales '!C11</f>
        <v>Michael D'Angelo</v>
      </c>
      <c r="C104" s="28" t="str">
        <f>'input sales '!D11</f>
        <v>Adelaide Wine bar</v>
      </c>
      <c r="D104" s="47" t="str">
        <f>'input sales '!E11</f>
        <v>Yes</v>
      </c>
      <c r="E104" s="30" t="str">
        <f>'input sales '!F11</f>
        <v>SA</v>
      </c>
      <c r="F104" s="40">
        <f>'input sales '!G11</f>
        <v>3</v>
      </c>
      <c r="G104" s="30" t="str">
        <f>'input sales '!H11</f>
        <v>Single Vineyard 2014 Chardonnay</v>
      </c>
      <c r="H104" s="32">
        <f t="shared" si="6"/>
        <v>228.75</v>
      </c>
      <c r="I104" s="32">
        <f t="shared" si="7"/>
        <v>34.3125</v>
      </c>
    </row>
    <row r="105" spans="1:9" x14ac:dyDescent="0.25">
      <c r="A105" s="28">
        <f>'input sales '!A83</f>
        <v>42789</v>
      </c>
      <c r="B105" s="28" t="str">
        <f>'input sales '!C83</f>
        <v>Eloise Simmons</v>
      </c>
      <c r="C105" s="28" t="str">
        <f>'input sales '!D83</f>
        <v>Manly Vintage Cellars</v>
      </c>
      <c r="D105" s="47" t="str">
        <f>'input sales '!E83</f>
        <v>Yes</v>
      </c>
      <c r="E105" s="30" t="str">
        <f>'input sales '!F83</f>
        <v>NSW</v>
      </c>
      <c r="F105" s="40">
        <f>'input sales '!G83</f>
        <v>5</v>
      </c>
      <c r="G105" s="30" t="str">
        <f>'input sales '!H83</f>
        <v>Single Vineyard 2013 Shiraz</v>
      </c>
      <c r="H105" s="32">
        <f t="shared" si="6"/>
        <v>240</v>
      </c>
      <c r="I105" s="32">
        <f t="shared" si="7"/>
        <v>36</v>
      </c>
    </row>
    <row r="106" spans="1:9" x14ac:dyDescent="0.25">
      <c r="A106" s="28">
        <f>'input sales '!A114</f>
        <v>42789</v>
      </c>
      <c r="B106" s="28" t="str">
        <f>'input sales '!C114</f>
        <v>Eloise Simmons</v>
      </c>
      <c r="C106" s="28" t="str">
        <f>'input sales '!D114</f>
        <v>Opera House Fine Wines</v>
      </c>
      <c r="D106" s="47" t="str">
        <f>'input sales '!E114</f>
        <v>Yes</v>
      </c>
      <c r="E106" s="30" t="str">
        <f>'input sales '!F114</f>
        <v>NSW</v>
      </c>
      <c r="F106" s="40">
        <f>'input sales '!G114</f>
        <v>3</v>
      </c>
      <c r="G106" s="30" t="str">
        <f>'input sales '!H114</f>
        <v>2016 Chardonnay</v>
      </c>
      <c r="H106" s="32">
        <f t="shared" si="6"/>
        <v>153</v>
      </c>
      <c r="I106" s="32">
        <f t="shared" si="7"/>
        <v>22.95</v>
      </c>
    </row>
    <row r="107" spans="1:9" x14ac:dyDescent="0.25">
      <c r="A107" s="28">
        <f>'input sales '!A153</f>
        <v>42789</v>
      </c>
      <c r="B107" s="28" t="str">
        <f>'input sales '!C153</f>
        <v>Eloise Simmons</v>
      </c>
      <c r="C107" s="28" t="str">
        <f>'input sales '!D153</f>
        <v>Sorrento Hotel</v>
      </c>
      <c r="D107" s="47" t="str">
        <f>'input sales '!E153</f>
        <v>Yes</v>
      </c>
      <c r="E107" s="30" t="str">
        <f>'input sales '!F153</f>
        <v>VIC</v>
      </c>
      <c r="F107" s="40">
        <f>'input sales '!G153</f>
        <v>15</v>
      </c>
      <c r="G107" s="30" t="str">
        <f>'input sales '!H153</f>
        <v>2016 Pinot Grigio</v>
      </c>
      <c r="H107" s="32">
        <f t="shared" si="6"/>
        <v>161.25</v>
      </c>
      <c r="I107" s="32">
        <f t="shared" si="7"/>
        <v>24.1875</v>
      </c>
    </row>
    <row r="108" spans="1:9" x14ac:dyDescent="0.25">
      <c r="A108" s="28">
        <f>'input sales '!A164</f>
        <v>42789</v>
      </c>
      <c r="B108" s="28" t="str">
        <f>'input sales '!C164</f>
        <v>Eloise Simmons</v>
      </c>
      <c r="C108" s="28" t="str">
        <f>'input sales '!D164</f>
        <v>Templestowe Cellars</v>
      </c>
      <c r="D108" s="47" t="str">
        <f>'input sales '!E164</f>
        <v>Yes</v>
      </c>
      <c r="E108" s="30" t="str">
        <f>'input sales '!F164</f>
        <v>VIC</v>
      </c>
      <c r="F108" s="40">
        <f>'input sales '!G164</f>
        <v>4</v>
      </c>
      <c r="G108" s="30" t="str">
        <f>'input sales '!H164</f>
        <v>2015 Shiraz</v>
      </c>
      <c r="H108" s="32">
        <f t="shared" si="6"/>
        <v>172.5</v>
      </c>
      <c r="I108" s="32">
        <f t="shared" si="7"/>
        <v>25.875</v>
      </c>
    </row>
    <row r="109" spans="1:9" x14ac:dyDescent="0.25">
      <c r="A109" s="28">
        <f>'input sales '!A165</f>
        <v>42789</v>
      </c>
      <c r="B109" s="28" t="str">
        <f>'input sales '!C165</f>
        <v>Eloise Simmons</v>
      </c>
      <c r="C109" s="28" t="str">
        <f>'input sales '!D165</f>
        <v>Templestowe Cellars</v>
      </c>
      <c r="D109" s="47" t="str">
        <f>'input sales '!E165</f>
        <v>Yes</v>
      </c>
      <c r="E109" s="30" t="str">
        <f>'input sales '!F165</f>
        <v>VIC</v>
      </c>
      <c r="F109" s="40">
        <f>'input sales '!G165</f>
        <v>10</v>
      </c>
      <c r="G109" s="30" t="str">
        <f>'input sales '!H165</f>
        <v>Single Vineyard 2013 Shiraz</v>
      </c>
      <c r="H109" s="32">
        <f t="shared" si="6"/>
        <v>240</v>
      </c>
      <c r="I109" s="32">
        <f t="shared" si="7"/>
        <v>36</v>
      </c>
    </row>
    <row r="110" spans="1:9" x14ac:dyDescent="0.25">
      <c r="A110" s="28">
        <f>'input sales '!A166</f>
        <v>42789</v>
      </c>
      <c r="B110" s="28" t="str">
        <f>'input sales '!C166</f>
        <v>Michelle Albertino</v>
      </c>
      <c r="C110" s="28" t="str">
        <f>'input sales '!D166</f>
        <v>Templestowe Cellars</v>
      </c>
      <c r="D110" s="47" t="str">
        <f>'input sales '!E166</f>
        <v>Yes</v>
      </c>
      <c r="E110" s="30" t="str">
        <f>'input sales '!F166</f>
        <v>VIC</v>
      </c>
      <c r="F110" s="40">
        <f>'input sales '!G166</f>
        <v>4</v>
      </c>
      <c r="G110" s="30" t="str">
        <f>'input sales '!H166</f>
        <v>2016 Chardonnay</v>
      </c>
      <c r="H110" s="32">
        <f t="shared" si="6"/>
        <v>153</v>
      </c>
      <c r="I110" s="32">
        <f t="shared" si="7"/>
        <v>22.95</v>
      </c>
    </row>
    <row r="111" spans="1:9" x14ac:dyDescent="0.25">
      <c r="A111" s="28">
        <f>'input sales '!A167</f>
        <v>42789</v>
      </c>
      <c r="B111" s="28" t="str">
        <f>'input sales '!C167</f>
        <v>Michelle Albertino</v>
      </c>
      <c r="C111" s="28" t="str">
        <f>'input sales '!D167</f>
        <v>Templestowe Cellars</v>
      </c>
      <c r="D111" s="47" t="str">
        <f>'input sales '!E167</f>
        <v>Yes</v>
      </c>
      <c r="E111" s="30" t="str">
        <f>'input sales '!F167</f>
        <v>VIC</v>
      </c>
      <c r="F111" s="40">
        <f>'input sales '!G167</f>
        <v>4</v>
      </c>
      <c r="G111" s="30" t="str">
        <f>'input sales '!H167</f>
        <v>2016 Chardonnay</v>
      </c>
      <c r="H111" s="32">
        <f t="shared" si="6"/>
        <v>153</v>
      </c>
      <c r="I111" s="32">
        <f t="shared" si="7"/>
        <v>22.95</v>
      </c>
    </row>
    <row r="112" spans="1:9" x14ac:dyDescent="0.25">
      <c r="A112" s="28">
        <f>'input sales '!A168</f>
        <v>42789</v>
      </c>
      <c r="B112" s="28" t="str">
        <f>'input sales '!C168</f>
        <v>Michelle Albertino</v>
      </c>
      <c r="C112" s="28" t="str">
        <f>'input sales '!D168</f>
        <v>Templestowe Cellars</v>
      </c>
      <c r="D112" s="47" t="str">
        <f>'input sales '!E168</f>
        <v>Yes</v>
      </c>
      <c r="E112" s="30" t="str">
        <f>'input sales '!F168</f>
        <v>VIC</v>
      </c>
      <c r="F112" s="40">
        <f>'input sales '!G168</f>
        <v>3</v>
      </c>
      <c r="G112" s="30" t="str">
        <f>'input sales '!H168</f>
        <v>2016 Pinot Grigio</v>
      </c>
      <c r="H112" s="32">
        <f t="shared" si="6"/>
        <v>161.25</v>
      </c>
      <c r="I112" s="32">
        <f t="shared" si="7"/>
        <v>24.1875</v>
      </c>
    </row>
    <row r="113" spans="1:9" x14ac:dyDescent="0.25">
      <c r="A113" s="28">
        <f>'input sales '!A16</f>
        <v>42790</v>
      </c>
      <c r="B113" s="28" t="str">
        <f>'input sales '!C16</f>
        <v>Eloise Simmons</v>
      </c>
      <c r="C113" s="28" t="str">
        <f>'input sales '!D16</f>
        <v>Bronte Wine Bar</v>
      </c>
      <c r="D113" s="47" t="str">
        <f>'input sales '!E16</f>
        <v>Yes</v>
      </c>
      <c r="E113" s="30" t="str">
        <f>'input sales '!F16</f>
        <v>NSW</v>
      </c>
      <c r="F113" s="40">
        <f>'input sales '!G16</f>
        <v>9</v>
      </c>
      <c r="G113" s="30" t="str">
        <f>'input sales '!H16</f>
        <v>2016 Chardonnay</v>
      </c>
      <c r="H113" s="32">
        <f t="shared" si="6"/>
        <v>153</v>
      </c>
      <c r="I113" s="32">
        <f t="shared" si="7"/>
        <v>22.95</v>
      </c>
    </row>
    <row r="114" spans="1:9" x14ac:dyDescent="0.25">
      <c r="A114" s="28">
        <f>'input sales '!A17</f>
        <v>42790</v>
      </c>
      <c r="B114" s="28" t="str">
        <f>'input sales '!C17</f>
        <v>Eloise Simmons</v>
      </c>
      <c r="C114" s="28" t="str">
        <f>'input sales '!D17</f>
        <v>Bronte Wine Bar</v>
      </c>
      <c r="D114" s="47" t="str">
        <f>'input sales '!E17</f>
        <v>Yes</v>
      </c>
      <c r="E114" s="30" t="str">
        <f>'input sales '!F17</f>
        <v>NSW</v>
      </c>
      <c r="F114" s="40">
        <f>'input sales '!G17</f>
        <v>3</v>
      </c>
      <c r="G114" s="30" t="str">
        <f>'input sales '!H17</f>
        <v>Single Vineyard 2014 Chardonnay</v>
      </c>
      <c r="H114" s="32">
        <f t="shared" si="6"/>
        <v>228.75</v>
      </c>
      <c r="I114" s="32">
        <f t="shared" si="7"/>
        <v>34.3125</v>
      </c>
    </row>
    <row r="115" spans="1:9" x14ac:dyDescent="0.25">
      <c r="A115" s="28">
        <f>'input sales '!A47</f>
        <v>42790</v>
      </c>
      <c r="B115" s="28" t="str">
        <f>'input sales '!C47</f>
        <v>Eloise Simmons</v>
      </c>
      <c r="C115" s="28" t="str">
        <f>'input sales '!D47</f>
        <v>Dromana Cellars</v>
      </c>
      <c r="D115" s="47" t="str">
        <f>'input sales '!E47</f>
        <v>Yes</v>
      </c>
      <c r="E115" s="30" t="str">
        <f>'input sales '!F47</f>
        <v>VIC</v>
      </c>
      <c r="F115" s="40">
        <f>'input sales '!G47</f>
        <v>8</v>
      </c>
      <c r="G115" s="30" t="str">
        <f>'input sales '!H47</f>
        <v>2015 Pinot</v>
      </c>
      <c r="H115" s="32">
        <f t="shared" si="6"/>
        <v>150</v>
      </c>
      <c r="I115" s="32">
        <f t="shared" si="7"/>
        <v>22.5</v>
      </c>
    </row>
    <row r="116" spans="1:9" x14ac:dyDescent="0.25">
      <c r="A116" s="28">
        <f>'input sales '!A84</f>
        <v>42790</v>
      </c>
      <c r="B116" s="28" t="str">
        <f>'input sales '!C84</f>
        <v>Eloise Simmons</v>
      </c>
      <c r="C116" s="28" t="str">
        <f>'input sales '!D84</f>
        <v>Manly Vintage Cellars</v>
      </c>
      <c r="D116" s="47" t="str">
        <f>'input sales '!E84</f>
        <v>Yes</v>
      </c>
      <c r="E116" s="30" t="str">
        <f>'input sales '!F84</f>
        <v>NSW</v>
      </c>
      <c r="F116" s="40">
        <f>'input sales '!G84</f>
        <v>6</v>
      </c>
      <c r="G116" s="30" t="str">
        <f>'input sales '!H84</f>
        <v>2016 Chardonnay</v>
      </c>
      <c r="H116" s="32">
        <f t="shared" si="6"/>
        <v>153</v>
      </c>
      <c r="I116" s="32">
        <f t="shared" si="7"/>
        <v>22.95</v>
      </c>
    </row>
    <row r="117" spans="1:9" x14ac:dyDescent="0.25">
      <c r="A117" s="28">
        <f>'input sales '!A85</f>
        <v>42790</v>
      </c>
      <c r="B117" s="28" t="str">
        <f>'input sales '!C85</f>
        <v>Eloise Simmons</v>
      </c>
      <c r="C117" s="28" t="str">
        <f>'input sales '!D85</f>
        <v>Manly Vintage Cellars</v>
      </c>
      <c r="D117" s="47" t="str">
        <f>'input sales '!E85</f>
        <v>Yes</v>
      </c>
      <c r="E117" s="30" t="str">
        <f>'input sales '!F85</f>
        <v>NSW</v>
      </c>
      <c r="F117" s="40">
        <f>'input sales '!G85</f>
        <v>5</v>
      </c>
      <c r="G117" s="30" t="str">
        <f>'input sales '!H85</f>
        <v>2016 Chardonnay</v>
      </c>
      <c r="H117" s="32">
        <f t="shared" si="6"/>
        <v>153</v>
      </c>
      <c r="I117" s="32">
        <f t="shared" si="7"/>
        <v>22.95</v>
      </c>
    </row>
    <row r="118" spans="1:9" x14ac:dyDescent="0.25">
      <c r="A118" s="28">
        <f>'input sales '!A86</f>
        <v>42790</v>
      </c>
      <c r="B118" s="28" t="str">
        <f>'input sales '!C86</f>
        <v>Eloise Simmons</v>
      </c>
      <c r="C118" s="28" t="str">
        <f>'input sales '!D86</f>
        <v>Manly Vintage Cellars</v>
      </c>
      <c r="D118" s="47" t="str">
        <f>'input sales '!E86</f>
        <v>Yes</v>
      </c>
      <c r="E118" s="30" t="str">
        <f>'input sales '!F86</f>
        <v>NSW</v>
      </c>
      <c r="F118" s="40">
        <f>'input sales '!G86</f>
        <v>4</v>
      </c>
      <c r="G118" s="30" t="str">
        <f>'input sales '!H86</f>
        <v>2016 Pinot Grigio</v>
      </c>
      <c r="H118" s="32">
        <f t="shared" si="6"/>
        <v>161.25</v>
      </c>
      <c r="I118" s="32">
        <f t="shared" si="7"/>
        <v>24.1875</v>
      </c>
    </row>
    <row r="119" spans="1:9" x14ac:dyDescent="0.25">
      <c r="A119" s="28">
        <f>'input sales '!A87</f>
        <v>42790</v>
      </c>
      <c r="B119" s="28" t="str">
        <f>'input sales '!C87</f>
        <v>Eloise Simmons</v>
      </c>
      <c r="C119" s="28" t="str">
        <f>'input sales '!D87</f>
        <v>Manly Vintage Cellars</v>
      </c>
      <c r="D119" s="47" t="str">
        <f>'input sales '!E87</f>
        <v>Yes</v>
      </c>
      <c r="E119" s="30" t="str">
        <f>'input sales '!F87</f>
        <v>NSW</v>
      </c>
      <c r="F119" s="40">
        <f>'input sales '!G87</f>
        <v>7</v>
      </c>
      <c r="G119" s="30" t="str">
        <f>'input sales '!H87</f>
        <v>Single Vineyard 2013 Shiraz</v>
      </c>
      <c r="H119" s="32">
        <f t="shared" si="6"/>
        <v>240</v>
      </c>
      <c r="I119" s="32">
        <f t="shared" si="7"/>
        <v>36</v>
      </c>
    </row>
    <row r="120" spans="1:9" x14ac:dyDescent="0.25">
      <c r="A120" s="28">
        <f>'input sales '!A169</f>
        <v>42790</v>
      </c>
      <c r="B120" s="28" t="str">
        <f>'input sales '!C169</f>
        <v>Michelle Albertino</v>
      </c>
      <c r="C120" s="28" t="str">
        <f>'input sales '!D169</f>
        <v>Templestowe Cellars</v>
      </c>
      <c r="D120" s="47" t="str">
        <f>'input sales '!E169</f>
        <v>Yes</v>
      </c>
      <c r="E120" s="30" t="str">
        <f>'input sales '!F169</f>
        <v>VIC</v>
      </c>
      <c r="F120" s="40">
        <f>'input sales '!G169</f>
        <v>5</v>
      </c>
      <c r="G120" s="30" t="str">
        <f>'input sales '!H169</f>
        <v>2016 Chardonnay</v>
      </c>
      <c r="H120" s="32">
        <f t="shared" si="6"/>
        <v>153</v>
      </c>
      <c r="I120" s="32">
        <f t="shared" si="7"/>
        <v>22.95</v>
      </c>
    </row>
    <row r="121" spans="1:9" x14ac:dyDescent="0.25">
      <c r="A121" s="28">
        <f>'input sales '!A18</f>
        <v>42791</v>
      </c>
      <c r="B121" s="28" t="str">
        <f>'input sales '!C18</f>
        <v>Eloise Simmons</v>
      </c>
      <c r="C121" s="28" t="str">
        <f>'input sales '!D18</f>
        <v>Bronte Wine Bar</v>
      </c>
      <c r="D121" s="47" t="str">
        <f>'input sales '!E18</f>
        <v>Yes</v>
      </c>
      <c r="E121" s="30" t="str">
        <f>'input sales '!F18</f>
        <v>NSW</v>
      </c>
      <c r="F121" s="40">
        <f>'input sales '!G18</f>
        <v>3</v>
      </c>
      <c r="G121" s="30" t="str">
        <f>'input sales '!H18</f>
        <v>2015 Pinot</v>
      </c>
      <c r="H121" s="32">
        <f t="shared" si="6"/>
        <v>150</v>
      </c>
      <c r="I121" s="32">
        <f t="shared" si="7"/>
        <v>22.5</v>
      </c>
    </row>
    <row r="122" spans="1:9" x14ac:dyDescent="0.25">
      <c r="A122" s="28">
        <f>'input sales '!A19</f>
        <v>42791</v>
      </c>
      <c r="B122" s="28" t="str">
        <f>'input sales '!C19</f>
        <v>Eloise Simmons</v>
      </c>
      <c r="C122" s="28" t="str">
        <f>'input sales '!D19</f>
        <v>Bronte Wine Bar</v>
      </c>
      <c r="D122" s="47" t="str">
        <f>'input sales '!E19</f>
        <v>Yes</v>
      </c>
      <c r="E122" s="30" t="str">
        <f>'input sales '!F19</f>
        <v>NSW</v>
      </c>
      <c r="F122" s="40">
        <f>'input sales '!G19</f>
        <v>5</v>
      </c>
      <c r="G122" s="30" t="str">
        <f>'input sales '!H19</f>
        <v>2015 Shiraz</v>
      </c>
      <c r="H122" s="32">
        <f t="shared" si="6"/>
        <v>172.5</v>
      </c>
      <c r="I122" s="32">
        <f t="shared" si="7"/>
        <v>25.875</v>
      </c>
    </row>
    <row r="123" spans="1:9" x14ac:dyDescent="0.25">
      <c r="A123" s="28">
        <f>'input sales '!A20</f>
        <v>42791</v>
      </c>
      <c r="B123" s="28" t="str">
        <f>'input sales '!C20</f>
        <v>Eloise Simmons</v>
      </c>
      <c r="C123" s="28" t="str">
        <f>'input sales '!D20</f>
        <v>Bronte Wine Bar</v>
      </c>
      <c r="D123" s="47" t="str">
        <f>'input sales '!E20</f>
        <v>Yes</v>
      </c>
      <c r="E123" s="30" t="str">
        <f>'input sales '!F20</f>
        <v>NSW</v>
      </c>
      <c r="F123" s="40">
        <f>'input sales '!G20</f>
        <v>4</v>
      </c>
      <c r="G123" s="30" t="str">
        <f>'input sales '!H20</f>
        <v>2015 Pinot</v>
      </c>
      <c r="H123" s="32">
        <f t="shared" si="6"/>
        <v>150</v>
      </c>
      <c r="I123" s="32">
        <f t="shared" si="7"/>
        <v>22.5</v>
      </c>
    </row>
    <row r="124" spans="1:9" x14ac:dyDescent="0.25">
      <c r="A124" s="28">
        <f>'input sales '!A21</f>
        <v>42791</v>
      </c>
      <c r="B124" s="28" t="str">
        <f>'input sales '!C21</f>
        <v>Eloise Simmons</v>
      </c>
      <c r="C124" s="28" t="str">
        <f>'input sales '!D21</f>
        <v>Bronte Wine Bar</v>
      </c>
      <c r="D124" s="47" t="str">
        <f>'input sales '!E21</f>
        <v>Yes</v>
      </c>
      <c r="E124" s="30" t="str">
        <f>'input sales '!F21</f>
        <v>NSW</v>
      </c>
      <c r="F124" s="40">
        <f>'input sales '!G21</f>
        <v>4</v>
      </c>
      <c r="G124" s="30" t="str">
        <f>'input sales '!H21</f>
        <v>2016 Chardonnay</v>
      </c>
      <c r="H124" s="32">
        <f t="shared" si="6"/>
        <v>153</v>
      </c>
      <c r="I124" s="32">
        <f t="shared" si="7"/>
        <v>22.95</v>
      </c>
    </row>
    <row r="125" spans="1:9" x14ac:dyDescent="0.25">
      <c r="A125" s="28">
        <f>'input sales '!A22</f>
        <v>42791</v>
      </c>
      <c r="B125" s="28" t="str">
        <f>'input sales '!C22</f>
        <v>Eloise Simmons</v>
      </c>
      <c r="C125" s="28" t="str">
        <f>'input sales '!D22</f>
        <v>Bronte Wine Bar</v>
      </c>
      <c r="D125" s="47" t="str">
        <f>'input sales '!E22</f>
        <v>Yes</v>
      </c>
      <c r="E125" s="30" t="str">
        <f>'input sales '!F22</f>
        <v>NSW</v>
      </c>
      <c r="F125" s="40">
        <f>'input sales '!G22</f>
        <v>4</v>
      </c>
      <c r="G125" s="30" t="str">
        <f>'input sales '!H22</f>
        <v>2016 Pinot Grigio</v>
      </c>
      <c r="H125" s="32">
        <f t="shared" si="6"/>
        <v>161.25</v>
      </c>
      <c r="I125" s="32">
        <f t="shared" si="7"/>
        <v>24.1875</v>
      </c>
    </row>
    <row r="126" spans="1:9" x14ac:dyDescent="0.25">
      <c r="A126" s="28">
        <f>'input sales '!A23</f>
        <v>42791</v>
      </c>
      <c r="B126" s="28" t="str">
        <f>'input sales '!C23</f>
        <v>Eloise Simmons</v>
      </c>
      <c r="C126" s="28" t="str">
        <f>'input sales '!D23</f>
        <v>Bronte Wine Bar</v>
      </c>
      <c r="D126" s="47" t="str">
        <f>'input sales '!E23</f>
        <v>Yes</v>
      </c>
      <c r="E126" s="30" t="str">
        <f>'input sales '!F23</f>
        <v>NSW</v>
      </c>
      <c r="F126" s="40">
        <f>'input sales '!G23</f>
        <v>5</v>
      </c>
      <c r="G126" s="30" t="str">
        <f>'input sales '!H23</f>
        <v>2016 Pinot Grigio</v>
      </c>
      <c r="H126" s="32">
        <f t="shared" si="6"/>
        <v>161.25</v>
      </c>
      <c r="I126" s="32">
        <f t="shared" si="7"/>
        <v>24.1875</v>
      </c>
    </row>
    <row r="127" spans="1:9" x14ac:dyDescent="0.25">
      <c r="A127" s="28">
        <f>'input sales '!A24</f>
        <v>42791</v>
      </c>
      <c r="B127" s="28" t="str">
        <f>'input sales '!C24</f>
        <v>Eloise Simmons</v>
      </c>
      <c r="C127" s="28" t="str">
        <f>'input sales '!D24</f>
        <v>Bronte Wine Bar</v>
      </c>
      <c r="D127" s="47" t="str">
        <f>'input sales '!E24</f>
        <v>Yes</v>
      </c>
      <c r="E127" s="30" t="str">
        <f>'input sales '!F24</f>
        <v>NSW</v>
      </c>
      <c r="F127" s="40">
        <f>'input sales '!G24</f>
        <v>4</v>
      </c>
      <c r="G127" s="30" t="str">
        <f>'input sales '!H24</f>
        <v>2016 Pinot Grigio</v>
      </c>
      <c r="H127" s="32">
        <f t="shared" si="6"/>
        <v>161.25</v>
      </c>
      <c r="I127" s="32">
        <f t="shared" si="7"/>
        <v>24.1875</v>
      </c>
    </row>
    <row r="128" spans="1:9" x14ac:dyDescent="0.25">
      <c r="A128" s="28">
        <f>'input sales '!A25</f>
        <v>42791</v>
      </c>
      <c r="B128" s="28" t="str">
        <f>'input sales '!C25</f>
        <v>Eloise Simmons</v>
      </c>
      <c r="C128" s="28" t="str">
        <f>'input sales '!D25</f>
        <v>Bronte Wine Bar</v>
      </c>
      <c r="D128" s="47" t="str">
        <f>'input sales '!E25</f>
        <v>Yes</v>
      </c>
      <c r="E128" s="30" t="str">
        <f>'input sales '!F25</f>
        <v>NSW</v>
      </c>
      <c r="F128" s="40">
        <f>'input sales '!G25</f>
        <v>3</v>
      </c>
      <c r="G128" s="30" t="str">
        <f>'input sales '!H25</f>
        <v>Single Vineyard 2013 Shiraz</v>
      </c>
      <c r="H128" s="32">
        <f t="shared" si="6"/>
        <v>240</v>
      </c>
      <c r="I128" s="32">
        <f t="shared" si="7"/>
        <v>36</v>
      </c>
    </row>
    <row r="129" spans="1:9" x14ac:dyDescent="0.25">
      <c r="A129" s="28">
        <f>'input sales '!A96</f>
        <v>42791</v>
      </c>
      <c r="B129" s="28" t="str">
        <f>'input sales '!C96</f>
        <v>Michelle Albertino</v>
      </c>
      <c r="C129" s="28" t="str">
        <f>'input sales '!D96</f>
        <v>Mentone Cellars</v>
      </c>
      <c r="D129" s="47" t="str">
        <f>'input sales '!E96</f>
        <v>Yes</v>
      </c>
      <c r="E129" s="30" t="str">
        <f>'input sales '!F96</f>
        <v>VIC</v>
      </c>
      <c r="F129" s="40">
        <f>'input sales '!G96</f>
        <v>4</v>
      </c>
      <c r="G129" s="30" t="str">
        <f>'input sales '!H96</f>
        <v>2016 Pinot Grigio</v>
      </c>
      <c r="H129" s="32">
        <f t="shared" si="6"/>
        <v>161.25</v>
      </c>
      <c r="I129" s="32">
        <f t="shared" si="7"/>
        <v>24.1875</v>
      </c>
    </row>
    <row r="130" spans="1:9" x14ac:dyDescent="0.25">
      <c r="A130" s="28">
        <f>'input sales '!A170</f>
        <v>42791</v>
      </c>
      <c r="B130" s="28" t="str">
        <f>'input sales '!C170</f>
        <v>Michelle Albertino</v>
      </c>
      <c r="C130" s="28" t="str">
        <f>'input sales '!D170</f>
        <v>Templestowe Cellars</v>
      </c>
      <c r="D130" s="47" t="str">
        <f>'input sales '!E170</f>
        <v>Yes</v>
      </c>
      <c r="E130" s="30" t="str">
        <f>'input sales '!F170</f>
        <v>VIC</v>
      </c>
      <c r="F130" s="40">
        <f>'input sales '!G170</f>
        <v>2</v>
      </c>
      <c r="G130" s="30" t="str">
        <f>'input sales '!H170</f>
        <v>Single Vineyard 2014 Chardonnay</v>
      </c>
      <c r="H130" s="32">
        <f t="shared" ref="H130:H161" si="8">IF(D130="yes",VLOOKUP(G130,Prices,3, FALSE),VLOOKUP(G130, Prices,2,FALSE))</f>
        <v>228.75</v>
      </c>
      <c r="I130" s="32">
        <f t="shared" ref="I130:I161" si="9">IF(AND(A130&gt;=start+0,A130&lt;=end+0),H130*Disc,0)</f>
        <v>34.3125</v>
      </c>
    </row>
    <row r="131" spans="1:9" x14ac:dyDescent="0.25">
      <c r="A131" s="28">
        <f>'input sales '!A72</f>
        <v>42792</v>
      </c>
      <c r="B131" s="28" t="str">
        <f>'input sales '!C72</f>
        <v>Michelle Albertino</v>
      </c>
      <c r="C131" s="28" t="str">
        <f>'input sales '!D72</f>
        <v>John Jury</v>
      </c>
      <c r="D131" s="47" t="str">
        <f>'input sales '!E72</f>
        <v>No</v>
      </c>
      <c r="E131" s="30" t="str">
        <f>'input sales '!F72</f>
        <v>VIC</v>
      </c>
      <c r="F131" s="40">
        <f>'input sales '!G72</f>
        <v>1</v>
      </c>
      <c r="G131" s="30" t="str">
        <f>'input sales '!H72</f>
        <v>2016 Chardonnay</v>
      </c>
      <c r="H131" s="32">
        <f t="shared" si="8"/>
        <v>360</v>
      </c>
      <c r="I131" s="32">
        <f t="shared" si="9"/>
        <v>54</v>
      </c>
    </row>
    <row r="132" spans="1:9" x14ac:dyDescent="0.25">
      <c r="A132" s="28">
        <f>'input sales '!A88</f>
        <v>42792</v>
      </c>
      <c r="B132" s="28" t="str">
        <f>'input sales '!C88</f>
        <v>Eloise Simmons</v>
      </c>
      <c r="C132" s="28" t="str">
        <f>'input sales '!D88</f>
        <v>Manly Vintage Cellars</v>
      </c>
      <c r="D132" s="47" t="str">
        <f>'input sales '!E88</f>
        <v>Yes</v>
      </c>
      <c r="E132" s="30" t="str">
        <f>'input sales '!F88</f>
        <v>NSW</v>
      </c>
      <c r="F132" s="40">
        <f>'input sales '!G88</f>
        <v>2</v>
      </c>
      <c r="G132" s="30" t="str">
        <f>'input sales '!H88</f>
        <v>2016 Chardonnay</v>
      </c>
      <c r="H132" s="32">
        <f t="shared" si="8"/>
        <v>153</v>
      </c>
      <c r="I132" s="32">
        <f t="shared" si="9"/>
        <v>22.95</v>
      </c>
    </row>
    <row r="133" spans="1:9" x14ac:dyDescent="0.25">
      <c r="A133" s="28">
        <f>'input sales '!A97</f>
        <v>42792</v>
      </c>
      <c r="B133" s="28" t="str">
        <f>'input sales '!C97</f>
        <v>Michelle Albertino</v>
      </c>
      <c r="C133" s="28" t="str">
        <f>'input sales '!D97</f>
        <v>Mentone Cellars</v>
      </c>
      <c r="D133" s="47" t="str">
        <f>'input sales '!E97</f>
        <v>Yes</v>
      </c>
      <c r="E133" s="30" t="str">
        <f>'input sales '!F97</f>
        <v>VIC</v>
      </c>
      <c r="F133" s="40">
        <f>'input sales '!G97</f>
        <v>8</v>
      </c>
      <c r="G133" s="30" t="str">
        <f>'input sales '!H97</f>
        <v>2015 Shiraz</v>
      </c>
      <c r="H133" s="32">
        <f t="shared" si="8"/>
        <v>172.5</v>
      </c>
      <c r="I133" s="32">
        <f t="shared" si="9"/>
        <v>25.875</v>
      </c>
    </row>
    <row r="134" spans="1:9" x14ac:dyDescent="0.25">
      <c r="A134" s="28">
        <f>'input sales '!A98</f>
        <v>42792</v>
      </c>
      <c r="B134" s="28" t="str">
        <f>'input sales '!C98</f>
        <v>Michelle Albertino</v>
      </c>
      <c r="C134" s="28" t="str">
        <f>'input sales '!D98</f>
        <v>Mentone Cellars</v>
      </c>
      <c r="D134" s="47" t="str">
        <f>'input sales '!E98</f>
        <v>Yes</v>
      </c>
      <c r="E134" s="30" t="str">
        <f>'input sales '!F98</f>
        <v>VIC</v>
      </c>
      <c r="F134" s="40">
        <f>'input sales '!G98</f>
        <v>8</v>
      </c>
      <c r="G134" s="30" t="str">
        <f>'input sales '!H98</f>
        <v>Single Vineyard 2013 Shiraz</v>
      </c>
      <c r="H134" s="32">
        <f t="shared" si="8"/>
        <v>240</v>
      </c>
      <c r="I134" s="32">
        <f t="shared" si="9"/>
        <v>36</v>
      </c>
    </row>
    <row r="135" spans="1:9" x14ac:dyDescent="0.25">
      <c r="A135" s="28">
        <f>'input sales '!A99</f>
        <v>42792</v>
      </c>
      <c r="B135" s="28" t="str">
        <f>'input sales '!C99</f>
        <v>Michelle Albertino</v>
      </c>
      <c r="C135" s="28" t="str">
        <f>'input sales '!D99</f>
        <v>Mentone Cellars</v>
      </c>
      <c r="D135" s="47" t="str">
        <f>'input sales '!E99</f>
        <v>Yes</v>
      </c>
      <c r="E135" s="30" t="str">
        <f>'input sales '!F99</f>
        <v>VIC</v>
      </c>
      <c r="F135" s="40">
        <f>'input sales '!G99</f>
        <v>10</v>
      </c>
      <c r="G135" s="30" t="str">
        <f>'input sales '!H99</f>
        <v>2016 Chardonnay</v>
      </c>
      <c r="H135" s="32">
        <f t="shared" si="8"/>
        <v>153</v>
      </c>
      <c r="I135" s="32">
        <f t="shared" si="9"/>
        <v>22.95</v>
      </c>
    </row>
    <row r="136" spans="1:9" x14ac:dyDescent="0.25">
      <c r="A136" s="28">
        <f>'input sales '!A100</f>
        <v>42792</v>
      </c>
      <c r="B136" s="28" t="str">
        <f>'input sales '!C100</f>
        <v>Michelle Albertino</v>
      </c>
      <c r="C136" s="28" t="str">
        <f>'input sales '!D100</f>
        <v>Mentone Cellars</v>
      </c>
      <c r="D136" s="47" t="str">
        <f>'input sales '!E100</f>
        <v>Yes</v>
      </c>
      <c r="E136" s="30" t="str">
        <f>'input sales '!F100</f>
        <v>VIC</v>
      </c>
      <c r="F136" s="40">
        <f>'input sales '!G100</f>
        <v>5</v>
      </c>
      <c r="G136" s="30" t="str">
        <f>'input sales '!H100</f>
        <v>2016 Chardonnay</v>
      </c>
      <c r="H136" s="32">
        <f t="shared" si="8"/>
        <v>153</v>
      </c>
      <c r="I136" s="32">
        <f t="shared" si="9"/>
        <v>22.95</v>
      </c>
    </row>
    <row r="137" spans="1:9" x14ac:dyDescent="0.25">
      <c r="A137" s="28">
        <f>'input sales '!A101</f>
        <v>42792</v>
      </c>
      <c r="B137" s="28" t="str">
        <f>'input sales '!C101</f>
        <v>Michelle Albertino</v>
      </c>
      <c r="C137" s="28" t="str">
        <f>'input sales '!D101</f>
        <v>Mentone Cellars</v>
      </c>
      <c r="D137" s="47" t="str">
        <f>'input sales '!E101</f>
        <v>Yes</v>
      </c>
      <c r="E137" s="30" t="str">
        <f>'input sales '!F101</f>
        <v>VIC</v>
      </c>
      <c r="F137" s="40">
        <f>'input sales '!G101</f>
        <v>5</v>
      </c>
      <c r="G137" s="30" t="str">
        <f>'input sales '!H101</f>
        <v>Single Vineyard 2014 Chardonnay</v>
      </c>
      <c r="H137" s="32">
        <f t="shared" si="8"/>
        <v>228.75</v>
      </c>
      <c r="I137" s="32">
        <f t="shared" si="9"/>
        <v>34.3125</v>
      </c>
    </row>
    <row r="138" spans="1:9" x14ac:dyDescent="0.25">
      <c r="A138" s="28">
        <f>'input sales '!A73</f>
        <v>42793</v>
      </c>
      <c r="B138" s="28" t="str">
        <f>'input sales '!C73</f>
        <v>Michelle Albertino</v>
      </c>
      <c r="C138" s="28" t="str">
        <f>'input sales '!D73</f>
        <v>John Jury</v>
      </c>
      <c r="D138" s="47" t="str">
        <f>'input sales '!E73</f>
        <v>No</v>
      </c>
      <c r="E138" s="30" t="str">
        <f>'input sales '!F73</f>
        <v>VIC</v>
      </c>
      <c r="F138" s="40">
        <f>'input sales '!G73</f>
        <v>1</v>
      </c>
      <c r="G138" s="30" t="str">
        <f>'input sales '!H73</f>
        <v>Single Vineyard 2014 Chardonnay</v>
      </c>
      <c r="H138" s="32">
        <f t="shared" si="8"/>
        <v>456</v>
      </c>
      <c r="I138" s="32">
        <f t="shared" si="9"/>
        <v>68.399999999999991</v>
      </c>
    </row>
    <row r="139" spans="1:9" x14ac:dyDescent="0.25">
      <c r="A139" s="28">
        <f>'input sales '!A102</f>
        <v>42793</v>
      </c>
      <c r="B139" s="28" t="str">
        <f>'input sales '!C102</f>
        <v>Michelle Albertino</v>
      </c>
      <c r="C139" s="28" t="str">
        <f>'input sales '!D102</f>
        <v>Mentone Cellars</v>
      </c>
      <c r="D139" s="47" t="str">
        <f>'input sales '!E102</f>
        <v>Yes</v>
      </c>
      <c r="E139" s="30" t="str">
        <f>'input sales '!F102</f>
        <v>VIC</v>
      </c>
      <c r="F139" s="40">
        <f>'input sales '!G102</f>
        <v>7</v>
      </c>
      <c r="G139" s="30" t="str">
        <f>'input sales '!H102</f>
        <v>2016 Chardonnay</v>
      </c>
      <c r="H139" s="32">
        <f t="shared" si="8"/>
        <v>153</v>
      </c>
      <c r="I139" s="32">
        <f t="shared" si="9"/>
        <v>22.95</v>
      </c>
    </row>
    <row r="140" spans="1:9" x14ac:dyDescent="0.25">
      <c r="A140" s="28">
        <f>'input sales '!A129</f>
        <v>42793</v>
      </c>
      <c r="B140" s="28" t="str">
        <f>'input sales '!C129</f>
        <v>Michelle Albertino</v>
      </c>
      <c r="C140" s="28" t="str">
        <f>'input sales '!D129</f>
        <v>Piccolo Wine Bar</v>
      </c>
      <c r="D140" s="47" t="str">
        <f>'input sales '!E129</f>
        <v>Yes</v>
      </c>
      <c r="E140" s="30" t="str">
        <f>'input sales '!F129</f>
        <v>VIC</v>
      </c>
      <c r="F140" s="40">
        <f>'input sales '!G129</f>
        <v>4</v>
      </c>
      <c r="G140" s="30" t="str">
        <f>'input sales '!H129</f>
        <v>2015 Shiraz</v>
      </c>
      <c r="H140" s="32">
        <f t="shared" si="8"/>
        <v>172.5</v>
      </c>
      <c r="I140" s="32">
        <f t="shared" si="9"/>
        <v>25.875</v>
      </c>
    </row>
    <row r="141" spans="1:9" x14ac:dyDescent="0.25">
      <c r="A141" s="28">
        <f>'input sales '!A130</f>
        <v>42793</v>
      </c>
      <c r="B141" s="28" t="str">
        <f>'input sales '!C130</f>
        <v>Michelle Albertino</v>
      </c>
      <c r="C141" s="28" t="str">
        <f>'input sales '!D130</f>
        <v>Piccolo Wine Bar</v>
      </c>
      <c r="D141" s="47" t="str">
        <f>'input sales '!E130</f>
        <v>Yes</v>
      </c>
      <c r="E141" s="30" t="str">
        <f>'input sales '!F130</f>
        <v>VIC</v>
      </c>
      <c r="F141" s="40">
        <f>'input sales '!G130</f>
        <v>10</v>
      </c>
      <c r="G141" s="30" t="str">
        <f>'input sales '!H130</f>
        <v>Single Vineyard 2014 Chardonnay</v>
      </c>
      <c r="H141" s="32">
        <f t="shared" si="8"/>
        <v>228.75</v>
      </c>
      <c r="I141" s="32">
        <f t="shared" si="9"/>
        <v>34.3125</v>
      </c>
    </row>
    <row r="142" spans="1:9" x14ac:dyDescent="0.25">
      <c r="A142" s="28">
        <f>'input sales '!A103</f>
        <v>42794</v>
      </c>
      <c r="B142" s="28" t="str">
        <f>'input sales '!C103</f>
        <v>Michelle Albertino</v>
      </c>
      <c r="C142" s="28" t="str">
        <f>'input sales '!D103</f>
        <v>Michael Long</v>
      </c>
      <c r="D142" s="47" t="str">
        <f>'input sales '!E103</f>
        <v>No</v>
      </c>
      <c r="E142" s="30" t="str">
        <f>'input sales '!F103</f>
        <v>VIC</v>
      </c>
      <c r="F142" s="40">
        <f>'input sales '!G103</f>
        <v>3</v>
      </c>
      <c r="G142" s="30" t="str">
        <f>'input sales '!H103</f>
        <v>2015 Shiraz</v>
      </c>
      <c r="H142" s="32">
        <f t="shared" si="8"/>
        <v>384</v>
      </c>
      <c r="I142" s="32">
        <f t="shared" si="9"/>
        <v>57.599999999999994</v>
      </c>
    </row>
    <row r="143" spans="1:9" x14ac:dyDescent="0.25">
      <c r="A143" s="28">
        <f>'input sales '!A104</f>
        <v>42794</v>
      </c>
      <c r="B143" s="28" t="str">
        <f>'input sales '!C104</f>
        <v>Michelle Albertino</v>
      </c>
      <c r="C143" s="28" t="str">
        <f>'input sales '!D104</f>
        <v>Michael Long</v>
      </c>
      <c r="D143" s="47" t="str">
        <f>'input sales '!E104</f>
        <v>No</v>
      </c>
      <c r="E143" s="30" t="str">
        <f>'input sales '!F104</f>
        <v>VIC</v>
      </c>
      <c r="F143" s="40">
        <f>'input sales '!G104</f>
        <v>1</v>
      </c>
      <c r="G143" s="30" t="str">
        <f>'input sales '!H104</f>
        <v>Single Vineyard 2013 Shiraz</v>
      </c>
      <c r="H143" s="32">
        <f t="shared" si="8"/>
        <v>480</v>
      </c>
      <c r="I143" s="32">
        <f t="shared" si="9"/>
        <v>72</v>
      </c>
    </row>
    <row r="144" spans="1:9" x14ac:dyDescent="0.25">
      <c r="A144" s="28">
        <f>'input sales '!A105</f>
        <v>42794</v>
      </c>
      <c r="B144" s="28" t="str">
        <f>'input sales '!C105</f>
        <v>Michelle Albertino</v>
      </c>
      <c r="C144" s="28" t="str">
        <f>'input sales '!D105</f>
        <v>Michael Long</v>
      </c>
      <c r="D144" s="47" t="str">
        <f>'input sales '!E105</f>
        <v>No</v>
      </c>
      <c r="E144" s="30" t="str">
        <f>'input sales '!F105</f>
        <v>VIC</v>
      </c>
      <c r="F144" s="40">
        <f>'input sales '!G105</f>
        <v>1</v>
      </c>
      <c r="G144" s="30" t="str">
        <f>'input sales '!H105</f>
        <v>Single Vineyard 2014 Chardonnay</v>
      </c>
      <c r="H144" s="32">
        <f t="shared" si="8"/>
        <v>456</v>
      </c>
      <c r="I144" s="32">
        <f t="shared" si="9"/>
        <v>68.399999999999991</v>
      </c>
    </row>
    <row r="145" spans="1:9" x14ac:dyDescent="0.25">
      <c r="A145" s="28">
        <f>'input sales '!A131</f>
        <v>42794</v>
      </c>
      <c r="B145" s="28" t="str">
        <f>'input sales '!C131</f>
        <v>Michelle Albertino</v>
      </c>
      <c r="C145" s="28" t="str">
        <f>'input sales '!D131</f>
        <v>Piccolo Wine Bar</v>
      </c>
      <c r="D145" s="47" t="str">
        <f>'input sales '!E131</f>
        <v>Yes</v>
      </c>
      <c r="E145" s="30" t="str">
        <f>'input sales '!F131</f>
        <v>VIC</v>
      </c>
      <c r="F145" s="40">
        <f>'input sales '!G131</f>
        <v>8</v>
      </c>
      <c r="G145" s="30" t="str">
        <f>'input sales '!H131</f>
        <v>2016 Chardonnay</v>
      </c>
      <c r="H145" s="32">
        <f t="shared" si="8"/>
        <v>153</v>
      </c>
      <c r="I145" s="32">
        <f t="shared" si="9"/>
        <v>22.95</v>
      </c>
    </row>
    <row r="146" spans="1:9" x14ac:dyDescent="0.25">
      <c r="A146" s="28">
        <f>'input sales '!A132</f>
        <v>42794</v>
      </c>
      <c r="B146" s="28" t="str">
        <f>'input sales '!C132</f>
        <v>Michelle Albertino</v>
      </c>
      <c r="C146" s="28" t="str">
        <f>'input sales '!D132</f>
        <v>Piccolo Wine Bar</v>
      </c>
      <c r="D146" s="47" t="str">
        <f>'input sales '!E132</f>
        <v>Yes</v>
      </c>
      <c r="E146" s="30" t="str">
        <f>'input sales '!F132</f>
        <v>VIC</v>
      </c>
      <c r="F146" s="40">
        <f>'input sales '!G132</f>
        <v>10</v>
      </c>
      <c r="G146" s="30" t="str">
        <f>'input sales '!H132</f>
        <v>Single Vineyard 2013 Shiraz</v>
      </c>
      <c r="H146" s="32">
        <f t="shared" si="8"/>
        <v>240</v>
      </c>
      <c r="I146" s="32">
        <f t="shared" si="9"/>
        <v>36</v>
      </c>
    </row>
    <row r="147" spans="1:9" x14ac:dyDescent="0.25">
      <c r="A147" s="28">
        <f>'input sales '!A106</f>
        <v>42795</v>
      </c>
      <c r="B147" s="28" t="str">
        <f>'input sales '!C106</f>
        <v>Michelle Albertino</v>
      </c>
      <c r="C147" s="28" t="str">
        <f>'input sales '!D106</f>
        <v>Miles Hyland</v>
      </c>
      <c r="D147" s="47" t="str">
        <f>'input sales '!E106</f>
        <v>No</v>
      </c>
      <c r="E147" s="30" t="str">
        <f>'input sales '!F106</f>
        <v>VIC</v>
      </c>
      <c r="F147" s="40">
        <f>'input sales '!G106</f>
        <v>3</v>
      </c>
      <c r="G147" s="30" t="str">
        <f>'input sales '!H106</f>
        <v>2016 Pinot Grigio</v>
      </c>
      <c r="H147" s="32">
        <f t="shared" si="8"/>
        <v>312</v>
      </c>
      <c r="I147" s="32">
        <f t="shared" si="9"/>
        <v>0</v>
      </c>
    </row>
    <row r="148" spans="1:9" x14ac:dyDescent="0.25">
      <c r="A148" s="28">
        <f>'input sales '!A107</f>
        <v>42795</v>
      </c>
      <c r="B148" s="28" t="str">
        <f>'input sales '!C107</f>
        <v>Michelle Albertino</v>
      </c>
      <c r="C148" s="28" t="str">
        <f>'input sales '!D107</f>
        <v>Miles Hyland</v>
      </c>
      <c r="D148" s="47" t="str">
        <f>'input sales '!E107</f>
        <v>No</v>
      </c>
      <c r="E148" s="30" t="str">
        <f>'input sales '!F107</f>
        <v>VIC</v>
      </c>
      <c r="F148" s="40">
        <f>'input sales '!G107</f>
        <v>4</v>
      </c>
      <c r="G148" s="30" t="str">
        <f>'input sales '!H107</f>
        <v>Single Vineyard 2013 Shiraz</v>
      </c>
      <c r="H148" s="32">
        <f t="shared" si="8"/>
        <v>480</v>
      </c>
      <c r="I148" s="32">
        <f t="shared" si="9"/>
        <v>0</v>
      </c>
    </row>
    <row r="149" spans="1:9" x14ac:dyDescent="0.25">
      <c r="A149" s="28">
        <f>'input sales '!A108</f>
        <v>42796</v>
      </c>
      <c r="B149" s="28" t="str">
        <f>'input sales '!C108</f>
        <v>Michelle Albertino</v>
      </c>
      <c r="C149" s="28" t="str">
        <f>'input sales '!D108</f>
        <v>Miles Hyland</v>
      </c>
      <c r="D149" s="47" t="str">
        <f>'input sales '!E108</f>
        <v>No</v>
      </c>
      <c r="E149" s="30" t="str">
        <f>'input sales '!F108</f>
        <v>VIC</v>
      </c>
      <c r="F149" s="40">
        <f>'input sales '!G108</f>
        <v>2</v>
      </c>
      <c r="G149" s="30" t="str">
        <f>'input sales '!H108</f>
        <v>Single Vineyard 2013 Shiraz</v>
      </c>
      <c r="H149" s="32">
        <f t="shared" si="8"/>
        <v>480</v>
      </c>
      <c r="I149" s="32">
        <f t="shared" si="9"/>
        <v>0</v>
      </c>
    </row>
    <row r="150" spans="1:9" x14ac:dyDescent="0.25">
      <c r="A150" s="28">
        <f>'input sales '!A109</f>
        <v>42796</v>
      </c>
      <c r="B150" s="28" t="str">
        <f>'input sales '!C109</f>
        <v>Michelle Albertino</v>
      </c>
      <c r="C150" s="28" t="str">
        <f>'input sales '!D109</f>
        <v>Miles Hyland</v>
      </c>
      <c r="D150" s="47" t="str">
        <f>'input sales '!E109</f>
        <v>No</v>
      </c>
      <c r="E150" s="30" t="str">
        <f>'input sales '!F109</f>
        <v>VIC</v>
      </c>
      <c r="F150" s="40">
        <f>'input sales '!G109</f>
        <v>3</v>
      </c>
      <c r="G150" s="30" t="str">
        <f>'input sales '!H109</f>
        <v>Single Vineyard 2014 Chardonnay</v>
      </c>
      <c r="H150" s="32">
        <f t="shared" si="8"/>
        <v>456</v>
      </c>
      <c r="I150" s="32">
        <f t="shared" si="9"/>
        <v>0</v>
      </c>
    </row>
    <row r="151" spans="1:9" x14ac:dyDescent="0.25">
      <c r="A151" s="28">
        <f>'input sales '!A12</f>
        <v>42797</v>
      </c>
      <c r="B151" s="28" t="str">
        <f>'input sales '!C12</f>
        <v>Michael D'Angelo</v>
      </c>
      <c r="C151" s="28" t="str">
        <f>'input sales '!D12</f>
        <v>Adelaide Wine bar</v>
      </c>
      <c r="D151" s="47" t="str">
        <f>'input sales '!E12</f>
        <v>Yes</v>
      </c>
      <c r="E151" s="30" t="str">
        <f>'input sales '!F12</f>
        <v>SA</v>
      </c>
      <c r="F151" s="40">
        <f>'input sales '!G12</f>
        <v>3</v>
      </c>
      <c r="G151" s="30" t="str">
        <f>'input sales '!H12</f>
        <v>Single Vineyard 2013 Shiraz</v>
      </c>
      <c r="H151" s="32">
        <f t="shared" si="8"/>
        <v>240</v>
      </c>
      <c r="I151" s="32">
        <f t="shared" si="9"/>
        <v>0</v>
      </c>
    </row>
    <row r="152" spans="1:9" x14ac:dyDescent="0.25">
      <c r="A152" s="28">
        <f>'input sales '!A64</f>
        <v>42797</v>
      </c>
      <c r="B152" s="28" t="str">
        <f>'input sales '!C64</f>
        <v>Michael D'Angelo</v>
      </c>
      <c r="C152" s="28" t="str">
        <f>'input sales '!D64</f>
        <v>Glenelg Fine Wines</v>
      </c>
      <c r="D152" s="47" t="str">
        <f>'input sales '!E64</f>
        <v>Yes</v>
      </c>
      <c r="E152" s="30" t="str">
        <f>'input sales '!F64</f>
        <v>SA</v>
      </c>
      <c r="F152" s="40">
        <f>'input sales '!G64</f>
        <v>6</v>
      </c>
      <c r="G152" s="30" t="str">
        <f>'input sales '!H64</f>
        <v>2016 Pinot Grigio</v>
      </c>
      <c r="H152" s="32">
        <f t="shared" si="8"/>
        <v>161.25</v>
      </c>
      <c r="I152" s="32">
        <f t="shared" si="9"/>
        <v>0</v>
      </c>
    </row>
    <row r="153" spans="1:9" x14ac:dyDescent="0.25">
      <c r="A153" s="28">
        <f>'input sales '!A171</f>
        <v>42797</v>
      </c>
      <c r="B153" s="28" t="str">
        <f>'input sales '!C171</f>
        <v>Michelle Albertino</v>
      </c>
      <c r="C153" s="28" t="str">
        <f>'input sales '!D171</f>
        <v>Templestowe Cellars</v>
      </c>
      <c r="D153" s="47" t="str">
        <f>'input sales '!E171</f>
        <v>Yes</v>
      </c>
      <c r="E153" s="30" t="str">
        <f>'input sales '!F171</f>
        <v>VIC</v>
      </c>
      <c r="F153" s="40">
        <f>'input sales '!G171</f>
        <v>8</v>
      </c>
      <c r="G153" s="30" t="str">
        <f>'input sales '!H171</f>
        <v>2015 Pinot</v>
      </c>
      <c r="H153" s="32">
        <f t="shared" si="8"/>
        <v>150</v>
      </c>
      <c r="I153" s="32">
        <f t="shared" si="9"/>
        <v>0</v>
      </c>
    </row>
    <row r="154" spans="1:9" x14ac:dyDescent="0.25">
      <c r="A154" s="28">
        <f>'input sales '!A52</f>
        <v>42798</v>
      </c>
      <c r="B154" s="28" t="str">
        <f>'input sales '!C52</f>
        <v>Michelle Albertino</v>
      </c>
      <c r="C154" s="28" t="str">
        <f>'input sales '!D52</f>
        <v>Euro Bar</v>
      </c>
      <c r="D154" s="47" t="str">
        <f>'input sales '!E52</f>
        <v>Yes</v>
      </c>
      <c r="E154" s="30" t="str">
        <f>'input sales '!F52</f>
        <v>VIC</v>
      </c>
      <c r="F154" s="40">
        <f>'input sales '!G52</f>
        <v>2</v>
      </c>
      <c r="G154" s="30" t="str">
        <f>'input sales '!H52</f>
        <v>Single Vineyard 2013 Shiraz</v>
      </c>
      <c r="H154" s="32">
        <f t="shared" si="8"/>
        <v>240</v>
      </c>
      <c r="I154" s="32">
        <f t="shared" si="9"/>
        <v>0</v>
      </c>
    </row>
    <row r="155" spans="1:9" x14ac:dyDescent="0.25">
      <c r="A155" s="28">
        <f>'input sales '!A53</f>
        <v>42798</v>
      </c>
      <c r="B155" s="28" t="str">
        <f>'input sales '!C53</f>
        <v>Michelle Albertino</v>
      </c>
      <c r="C155" s="28" t="str">
        <f>'input sales '!D53</f>
        <v>Euro Bar</v>
      </c>
      <c r="D155" s="47" t="str">
        <f>'input sales '!E53</f>
        <v>Yes</v>
      </c>
      <c r="E155" s="30" t="str">
        <f>'input sales '!F53</f>
        <v>VIC</v>
      </c>
      <c r="F155" s="40">
        <f>'input sales '!G53</f>
        <v>2</v>
      </c>
      <c r="G155" s="30" t="str">
        <f>'input sales '!H53</f>
        <v>Single Vineyard 2013 Shiraz</v>
      </c>
      <c r="H155" s="32">
        <f t="shared" si="8"/>
        <v>240</v>
      </c>
      <c r="I155" s="32">
        <f t="shared" si="9"/>
        <v>0</v>
      </c>
    </row>
    <row r="156" spans="1:9" x14ac:dyDescent="0.25">
      <c r="A156" s="28">
        <f>'input sales '!A54</f>
        <v>42800</v>
      </c>
      <c r="B156" s="28" t="str">
        <f>'input sales '!C54</f>
        <v>Michelle Albertino</v>
      </c>
      <c r="C156" s="28" t="str">
        <f>'input sales '!D54</f>
        <v>Euro Bar</v>
      </c>
      <c r="D156" s="47" t="str">
        <f>'input sales '!E54</f>
        <v>Yes</v>
      </c>
      <c r="E156" s="30" t="str">
        <f>'input sales '!F54</f>
        <v>VIC</v>
      </c>
      <c r="F156" s="40">
        <f>'input sales '!G54</f>
        <v>2</v>
      </c>
      <c r="G156" s="30" t="str">
        <f>'input sales '!H54</f>
        <v>2016 Pinot Grigio</v>
      </c>
      <c r="H156" s="32">
        <f t="shared" si="8"/>
        <v>161.25</v>
      </c>
      <c r="I156" s="32">
        <f t="shared" si="9"/>
        <v>0</v>
      </c>
    </row>
    <row r="157" spans="1:9" x14ac:dyDescent="0.25">
      <c r="A157" s="28">
        <f>'input sales '!A55</f>
        <v>42800</v>
      </c>
      <c r="B157" s="28" t="str">
        <f>'input sales '!C55</f>
        <v>Michelle Albertino</v>
      </c>
      <c r="C157" s="28" t="str">
        <f>'input sales '!D55</f>
        <v>Euro Bar</v>
      </c>
      <c r="D157" s="47" t="str">
        <f>'input sales '!E55</f>
        <v>Yes</v>
      </c>
      <c r="E157" s="30" t="str">
        <f>'input sales '!F55</f>
        <v>VIC</v>
      </c>
      <c r="F157" s="40">
        <f>'input sales '!G55</f>
        <v>2</v>
      </c>
      <c r="G157" s="30" t="str">
        <f>'input sales '!H55</f>
        <v>Single Vineyard 2013 Shiraz</v>
      </c>
      <c r="H157" s="32">
        <f t="shared" si="8"/>
        <v>240</v>
      </c>
      <c r="I157" s="32">
        <f t="shared" si="9"/>
        <v>0</v>
      </c>
    </row>
    <row r="158" spans="1:9" x14ac:dyDescent="0.25">
      <c r="A158" s="28">
        <f>'input sales '!A67</f>
        <v>42801</v>
      </c>
      <c r="B158" s="28" t="str">
        <f>'input sales '!C67</f>
        <v>Michael D'Angelo</v>
      </c>
      <c r="C158" s="28" t="str">
        <f>'input sales '!D67</f>
        <v>James Pertile</v>
      </c>
      <c r="D158" s="47" t="str">
        <f>'input sales '!E67</f>
        <v>No</v>
      </c>
      <c r="E158" s="30" t="str">
        <f>'input sales '!F67</f>
        <v>SA</v>
      </c>
      <c r="F158" s="40">
        <f>'input sales '!G67</f>
        <v>4</v>
      </c>
      <c r="G158" s="30" t="str">
        <f>'input sales '!H67</f>
        <v>2016 Pinot Grigio</v>
      </c>
      <c r="H158" s="32">
        <f t="shared" si="8"/>
        <v>312</v>
      </c>
      <c r="I158" s="32">
        <f t="shared" si="9"/>
        <v>0</v>
      </c>
    </row>
    <row r="159" spans="1:9" x14ac:dyDescent="0.25">
      <c r="A159" s="28">
        <f>'input sales '!A142</f>
        <v>42801</v>
      </c>
      <c r="B159" s="28" t="str">
        <f>'input sales '!C142</f>
        <v>Michael D'Angelo</v>
      </c>
      <c r="C159" s="28" t="str">
        <f>'input sales '!D142</f>
        <v>Shirley Tran</v>
      </c>
      <c r="D159" s="47" t="str">
        <f>'input sales '!E142</f>
        <v>No</v>
      </c>
      <c r="E159" s="30" t="str">
        <f>'input sales '!F142</f>
        <v>QLD</v>
      </c>
      <c r="F159" s="40">
        <f>'input sales '!G142</f>
        <v>2</v>
      </c>
      <c r="G159" s="30" t="str">
        <f>'input sales '!H142</f>
        <v>Single Vineyard 2013 Shiraz</v>
      </c>
      <c r="H159" s="32">
        <f t="shared" si="8"/>
        <v>480</v>
      </c>
      <c r="I159" s="32">
        <f t="shared" si="9"/>
        <v>0</v>
      </c>
    </row>
    <row r="160" spans="1:9" x14ac:dyDescent="0.25">
      <c r="A160" s="28">
        <f>'input sales '!A172</f>
        <v>42801</v>
      </c>
      <c r="B160" s="28" t="str">
        <f>'input sales '!C172</f>
        <v>Michelle Albertino</v>
      </c>
      <c r="C160" s="28" t="str">
        <f>'input sales '!D172</f>
        <v>Templestowe Cellars</v>
      </c>
      <c r="D160" s="47" t="str">
        <f>'input sales '!E172</f>
        <v>Yes</v>
      </c>
      <c r="E160" s="30" t="str">
        <f>'input sales '!F172</f>
        <v>VIC</v>
      </c>
      <c r="F160" s="40">
        <f>'input sales '!G172</f>
        <v>2</v>
      </c>
      <c r="G160" s="30" t="str">
        <f>'input sales '!H172</f>
        <v>Single Vineyard 2013 Shiraz</v>
      </c>
      <c r="H160" s="32">
        <f t="shared" si="8"/>
        <v>240</v>
      </c>
      <c r="I160" s="32">
        <f t="shared" si="9"/>
        <v>0</v>
      </c>
    </row>
    <row r="161" spans="1:9" x14ac:dyDescent="0.25">
      <c r="A161" s="28">
        <f>'input sales '!A117</f>
        <v>42802</v>
      </c>
      <c r="B161" s="28" t="str">
        <f>'input sales '!C117</f>
        <v>Michael D'Angelo</v>
      </c>
      <c r="C161" s="28" t="str">
        <f>'input sales '!D117</f>
        <v>Peter Hadden</v>
      </c>
      <c r="D161" s="47" t="str">
        <f>'input sales '!E117</f>
        <v>No</v>
      </c>
      <c r="E161" s="30" t="str">
        <f>'input sales '!F117</f>
        <v>SA</v>
      </c>
      <c r="F161" s="40">
        <f>'input sales '!G117</f>
        <v>2</v>
      </c>
      <c r="G161" s="30" t="str">
        <f>'input sales '!H117</f>
        <v>2016 Chardonnay</v>
      </c>
      <c r="H161" s="32">
        <f t="shared" si="8"/>
        <v>360</v>
      </c>
      <c r="I161" s="32">
        <f t="shared" si="9"/>
        <v>0</v>
      </c>
    </row>
    <row r="162" spans="1:9" x14ac:dyDescent="0.25">
      <c r="A162" s="28">
        <f>'input sales '!A118</f>
        <v>42802</v>
      </c>
      <c r="B162" s="28" t="str">
        <f>'input sales '!C118</f>
        <v>Michael D'Angelo</v>
      </c>
      <c r="C162" s="28" t="str">
        <f>'input sales '!D118</f>
        <v>Peter Hadden</v>
      </c>
      <c r="D162" s="47" t="str">
        <f>'input sales '!E118</f>
        <v>No</v>
      </c>
      <c r="E162" s="30" t="str">
        <f>'input sales '!F118</f>
        <v>SA</v>
      </c>
      <c r="F162" s="40">
        <f>'input sales '!G118</f>
        <v>2</v>
      </c>
      <c r="G162" s="30" t="str">
        <f>'input sales '!H118</f>
        <v>Single Vineyard 2013 Shiraz</v>
      </c>
      <c r="H162" s="32">
        <f t="shared" ref="H162:H189" si="10">IF(D162="yes",VLOOKUP(G162,Prices,3, FALSE),VLOOKUP(G162, Prices,2,FALSE))</f>
        <v>480</v>
      </c>
      <c r="I162" s="32">
        <f t="shared" ref="I162:I189" si="11">IF(AND(A162&gt;=start+0,A162&lt;=end+0),H162*Disc,0)</f>
        <v>0</v>
      </c>
    </row>
    <row r="163" spans="1:9" x14ac:dyDescent="0.25">
      <c r="A163" s="28">
        <f>'input sales '!A119</f>
        <v>42803</v>
      </c>
      <c r="B163" s="28" t="str">
        <f>'input sales '!C119</f>
        <v>Michael D'Angelo</v>
      </c>
      <c r="C163" s="28" t="str">
        <f>'input sales '!D119</f>
        <v>Peter Hadden</v>
      </c>
      <c r="D163" s="47" t="str">
        <f>'input sales '!E119</f>
        <v>No</v>
      </c>
      <c r="E163" s="30" t="str">
        <f>'input sales '!F119</f>
        <v>SA</v>
      </c>
      <c r="F163" s="40">
        <f>'input sales '!G119</f>
        <v>2</v>
      </c>
      <c r="G163" s="30" t="str">
        <f>'input sales '!H119</f>
        <v>2016 Chardonnay</v>
      </c>
      <c r="H163" s="32">
        <f t="shared" si="10"/>
        <v>360</v>
      </c>
      <c r="I163" s="32">
        <f t="shared" si="11"/>
        <v>0</v>
      </c>
    </row>
    <row r="164" spans="1:9" x14ac:dyDescent="0.25">
      <c r="A164" s="28">
        <f>'input sales '!A135</f>
        <v>42803</v>
      </c>
      <c r="B164" s="28" t="str">
        <f>'input sales '!C135</f>
        <v>Michael D'Angelo</v>
      </c>
      <c r="C164" s="28" t="str">
        <f>'input sales '!D135</f>
        <v>Robert Matherson</v>
      </c>
      <c r="D164" s="47" t="str">
        <f>'input sales '!E135</f>
        <v>No</v>
      </c>
      <c r="E164" s="30" t="str">
        <f>'input sales '!F135</f>
        <v>SA</v>
      </c>
      <c r="F164" s="40">
        <f>'input sales '!G135</f>
        <v>3</v>
      </c>
      <c r="G164" s="30" t="str">
        <f>'input sales '!H135</f>
        <v>2016 Chardonnay</v>
      </c>
      <c r="H164" s="32">
        <f t="shared" si="10"/>
        <v>360</v>
      </c>
      <c r="I164" s="32">
        <f t="shared" si="11"/>
        <v>0</v>
      </c>
    </row>
    <row r="165" spans="1:9" x14ac:dyDescent="0.25">
      <c r="A165" s="28">
        <f>'input sales '!A136</f>
        <v>42804</v>
      </c>
      <c r="B165" s="28" t="str">
        <f>'input sales '!C136</f>
        <v>Michael D'Angelo</v>
      </c>
      <c r="C165" s="28" t="str">
        <f>'input sales '!D136</f>
        <v>Rosalie Green</v>
      </c>
      <c r="D165" s="47" t="str">
        <f>'input sales '!E136</f>
        <v>No</v>
      </c>
      <c r="E165" s="30" t="str">
        <f>'input sales '!F136</f>
        <v>SA</v>
      </c>
      <c r="F165" s="40">
        <f>'input sales '!G136</f>
        <v>1</v>
      </c>
      <c r="G165" s="30" t="str">
        <f>'input sales '!H136</f>
        <v>2015 Pinot</v>
      </c>
      <c r="H165" s="32">
        <f t="shared" si="10"/>
        <v>360</v>
      </c>
      <c r="I165" s="32">
        <f t="shared" si="11"/>
        <v>0</v>
      </c>
    </row>
    <row r="166" spans="1:9" x14ac:dyDescent="0.25">
      <c r="A166" s="28">
        <f>'input sales '!A137</f>
        <v>42804</v>
      </c>
      <c r="B166" s="28" t="str">
        <f>'input sales '!C137</f>
        <v>Michael D'Angelo</v>
      </c>
      <c r="C166" s="28" t="str">
        <f>'input sales '!D137</f>
        <v>Rosalie Green</v>
      </c>
      <c r="D166" s="47" t="str">
        <f>'input sales '!E137</f>
        <v>No</v>
      </c>
      <c r="E166" s="30" t="str">
        <f>'input sales '!F137</f>
        <v>SA</v>
      </c>
      <c r="F166" s="40">
        <f>'input sales '!G137</f>
        <v>1</v>
      </c>
      <c r="G166" s="30" t="str">
        <f>'input sales '!H137</f>
        <v>2016 Chardonnay</v>
      </c>
      <c r="H166" s="32">
        <f t="shared" si="10"/>
        <v>360</v>
      </c>
      <c r="I166" s="32">
        <f t="shared" si="11"/>
        <v>0</v>
      </c>
    </row>
    <row r="167" spans="1:9" x14ac:dyDescent="0.25">
      <c r="A167" s="28">
        <f>'input sales '!A138</f>
        <v>42805</v>
      </c>
      <c r="B167" s="28" t="str">
        <f>'input sales '!C138</f>
        <v>Michael D'Angelo</v>
      </c>
      <c r="C167" s="28" t="str">
        <f>'input sales '!D138</f>
        <v>Rosalie Green</v>
      </c>
      <c r="D167" s="47" t="str">
        <f>'input sales '!E138</f>
        <v>No</v>
      </c>
      <c r="E167" s="30" t="str">
        <f>'input sales '!F138</f>
        <v>SA</v>
      </c>
      <c r="F167" s="40">
        <f>'input sales '!G138</f>
        <v>1</v>
      </c>
      <c r="G167" s="30" t="str">
        <f>'input sales '!H138</f>
        <v>2016 Chardonnay</v>
      </c>
      <c r="H167" s="32">
        <f t="shared" si="10"/>
        <v>360</v>
      </c>
      <c r="I167" s="32">
        <f t="shared" si="11"/>
        <v>0</v>
      </c>
    </row>
    <row r="168" spans="1:9" x14ac:dyDescent="0.25">
      <c r="A168" s="28">
        <f>'input sales '!A139</f>
        <v>42805</v>
      </c>
      <c r="B168" s="28" t="str">
        <f>'input sales '!C139</f>
        <v>Michael D'Angelo</v>
      </c>
      <c r="C168" s="28" t="str">
        <f>'input sales '!D139</f>
        <v>Rosalie Green</v>
      </c>
      <c r="D168" s="47" t="str">
        <f>'input sales '!E139</f>
        <v>No</v>
      </c>
      <c r="E168" s="30" t="str">
        <f>'input sales '!F139</f>
        <v>SA</v>
      </c>
      <c r="F168" s="40">
        <f>'input sales '!G139</f>
        <v>1</v>
      </c>
      <c r="G168" s="30" t="str">
        <f>'input sales '!H139</f>
        <v>2016 Pinot Grigio</v>
      </c>
      <c r="H168" s="32">
        <f t="shared" si="10"/>
        <v>312</v>
      </c>
      <c r="I168" s="32">
        <f t="shared" si="11"/>
        <v>0</v>
      </c>
    </row>
    <row r="169" spans="1:9" x14ac:dyDescent="0.25">
      <c r="A169" s="28">
        <f>'input sales '!A173</f>
        <v>42805</v>
      </c>
      <c r="B169" s="28" t="str">
        <f>'input sales '!C173</f>
        <v>Michelle Albertino</v>
      </c>
      <c r="C169" s="28" t="str">
        <f>'input sales '!D173</f>
        <v>Templestowe Cellars</v>
      </c>
      <c r="D169" s="47" t="str">
        <f>'input sales '!E173</f>
        <v>Yes</v>
      </c>
      <c r="E169" s="30" t="str">
        <f>'input sales '!F173</f>
        <v>VIC</v>
      </c>
      <c r="F169" s="40">
        <f>'input sales '!G173</f>
        <v>8</v>
      </c>
      <c r="G169" s="30" t="str">
        <f>'input sales '!H173</f>
        <v>2015 Pinot</v>
      </c>
      <c r="H169" s="32">
        <f t="shared" si="10"/>
        <v>150</v>
      </c>
      <c r="I169" s="32">
        <f t="shared" si="11"/>
        <v>0</v>
      </c>
    </row>
    <row r="170" spans="1:9" x14ac:dyDescent="0.25">
      <c r="A170" s="28">
        <f>'input sales '!A143</f>
        <v>42806</v>
      </c>
      <c r="B170" s="28" t="str">
        <f>'input sales '!C143</f>
        <v>Michelle Albertino</v>
      </c>
      <c r="C170" s="28" t="str">
        <f>'input sales '!D143</f>
        <v>Simon Smerelli</v>
      </c>
      <c r="D170" s="47" t="str">
        <f>'input sales '!E143</f>
        <v>No</v>
      </c>
      <c r="E170" s="30" t="str">
        <f>'input sales '!F143</f>
        <v>VIC</v>
      </c>
      <c r="F170" s="40">
        <f>'input sales '!G143</f>
        <v>2</v>
      </c>
      <c r="G170" s="30" t="str">
        <f>'input sales '!H143</f>
        <v>Single Vineyard 2013 Shiraz</v>
      </c>
      <c r="H170" s="32">
        <f t="shared" si="10"/>
        <v>480</v>
      </c>
      <c r="I170" s="32">
        <f t="shared" si="11"/>
        <v>0</v>
      </c>
    </row>
    <row r="171" spans="1:9" x14ac:dyDescent="0.25">
      <c r="A171" s="28">
        <f>'input sales '!A154</f>
        <v>42806</v>
      </c>
      <c r="B171" s="28" t="str">
        <f>'input sales '!C154</f>
        <v>Michael D'Angelo</v>
      </c>
      <c r="C171" s="28" t="str">
        <f>'input sales '!D154</f>
        <v>Suzanne Waters</v>
      </c>
      <c r="D171" s="47" t="str">
        <f>'input sales '!E154</f>
        <v>No</v>
      </c>
      <c r="E171" s="30" t="str">
        <f>'input sales '!F154</f>
        <v>SA</v>
      </c>
      <c r="F171" s="40">
        <f>'input sales '!G154</f>
        <v>4</v>
      </c>
      <c r="G171" s="30" t="str">
        <f>'input sales '!H154</f>
        <v>2015 Shiraz</v>
      </c>
      <c r="H171" s="32">
        <f t="shared" si="10"/>
        <v>384</v>
      </c>
      <c r="I171" s="32">
        <f t="shared" si="11"/>
        <v>0</v>
      </c>
    </row>
    <row r="172" spans="1:9" x14ac:dyDescent="0.25">
      <c r="A172" s="28">
        <f>'input sales '!A155</f>
        <v>42807</v>
      </c>
      <c r="B172" s="28" t="str">
        <f>'input sales '!C155</f>
        <v>Michael D'Angelo</v>
      </c>
      <c r="C172" s="28" t="str">
        <f>'input sales '!D155</f>
        <v>Suzanne Waters</v>
      </c>
      <c r="D172" s="47" t="str">
        <f>'input sales '!E155</f>
        <v>No</v>
      </c>
      <c r="E172" s="30" t="str">
        <f>'input sales '!F155</f>
        <v>SA</v>
      </c>
      <c r="F172" s="40">
        <f>'input sales '!G155</f>
        <v>4</v>
      </c>
      <c r="G172" s="30" t="str">
        <f>'input sales '!H155</f>
        <v>2015 Shiraz</v>
      </c>
      <c r="H172" s="32">
        <f t="shared" si="10"/>
        <v>384</v>
      </c>
      <c r="I172" s="32">
        <f t="shared" si="11"/>
        <v>0</v>
      </c>
    </row>
    <row r="173" spans="1:9" x14ac:dyDescent="0.25">
      <c r="A173" s="28">
        <f>'input sales '!A156</f>
        <v>42807</v>
      </c>
      <c r="B173" s="28" t="str">
        <f>'input sales '!C156</f>
        <v>Michael D'Angelo</v>
      </c>
      <c r="C173" s="28" t="str">
        <f>'input sales '!D156</f>
        <v>Suzanne Waters</v>
      </c>
      <c r="D173" s="47" t="str">
        <f>'input sales '!E156</f>
        <v>No</v>
      </c>
      <c r="E173" s="30" t="str">
        <f>'input sales '!F156</f>
        <v>SA</v>
      </c>
      <c r="F173" s="40">
        <f>'input sales '!G156</f>
        <v>2</v>
      </c>
      <c r="G173" s="30" t="str">
        <f>'input sales '!H156</f>
        <v>2015 Shiraz</v>
      </c>
      <c r="H173" s="32">
        <f t="shared" si="10"/>
        <v>384</v>
      </c>
      <c r="I173" s="32">
        <f t="shared" si="11"/>
        <v>0</v>
      </c>
    </row>
    <row r="174" spans="1:9" x14ac:dyDescent="0.25">
      <c r="A174" s="28">
        <f>'input sales '!A174</f>
        <v>42809</v>
      </c>
      <c r="B174" s="28" t="str">
        <f>'input sales '!C174</f>
        <v>Michelle Albertino</v>
      </c>
      <c r="C174" s="28" t="str">
        <f>'input sales '!D174</f>
        <v>Templestowe Cellars</v>
      </c>
      <c r="D174" s="47" t="str">
        <f>'input sales '!E174</f>
        <v>Yes</v>
      </c>
      <c r="E174" s="30" t="str">
        <f>'input sales '!F174</f>
        <v>VIC</v>
      </c>
      <c r="F174" s="40">
        <f>'input sales '!G174</f>
        <v>2</v>
      </c>
      <c r="G174" s="30" t="str">
        <f>'input sales '!H174</f>
        <v>2015 Pinot</v>
      </c>
      <c r="H174" s="32">
        <f t="shared" si="10"/>
        <v>150</v>
      </c>
      <c r="I174" s="32">
        <f t="shared" si="11"/>
        <v>0</v>
      </c>
    </row>
    <row r="175" spans="1:9" x14ac:dyDescent="0.25">
      <c r="A175" s="28">
        <f>'input sales '!A13</f>
        <v>42811</v>
      </c>
      <c r="B175" s="28" t="str">
        <f>'input sales '!C13</f>
        <v>Michael D'Angelo</v>
      </c>
      <c r="C175" s="28" t="str">
        <f>'input sales '!D13</f>
        <v>Adelaide Wine bar</v>
      </c>
      <c r="D175" s="47" t="str">
        <f>'input sales '!E13</f>
        <v>Yes</v>
      </c>
      <c r="E175" s="30" t="str">
        <f>'input sales '!F13</f>
        <v>SA</v>
      </c>
      <c r="F175" s="40">
        <f>'input sales '!G13</f>
        <v>4</v>
      </c>
      <c r="G175" s="30" t="str">
        <f>'input sales '!H13</f>
        <v>2016 Pinot Grigio</v>
      </c>
      <c r="H175" s="32">
        <f t="shared" si="10"/>
        <v>161.25</v>
      </c>
      <c r="I175" s="32">
        <f t="shared" si="11"/>
        <v>0</v>
      </c>
    </row>
    <row r="176" spans="1:9" x14ac:dyDescent="0.25">
      <c r="A176" s="28">
        <f>'input sales '!A175</f>
        <v>42816</v>
      </c>
      <c r="B176" s="28" t="str">
        <f>'input sales '!C175</f>
        <v>Michelle Albertino</v>
      </c>
      <c r="C176" s="28" t="str">
        <f>'input sales '!D175</f>
        <v>Templestowe Cellars</v>
      </c>
      <c r="D176" s="47" t="str">
        <f>'input sales '!E175</f>
        <v>Yes</v>
      </c>
      <c r="E176" s="30" t="str">
        <f>'input sales '!F175</f>
        <v>VIC</v>
      </c>
      <c r="F176" s="40">
        <f>'input sales '!G175</f>
        <v>6</v>
      </c>
      <c r="G176" s="30" t="str">
        <f>'input sales '!H175</f>
        <v>2016 Pinot Grigio</v>
      </c>
      <c r="H176" s="32">
        <f t="shared" si="10"/>
        <v>161.25</v>
      </c>
      <c r="I176" s="32">
        <f t="shared" si="11"/>
        <v>0</v>
      </c>
    </row>
    <row r="177" spans="1:9" x14ac:dyDescent="0.25">
      <c r="A177" s="28">
        <f>'input sales '!A74</f>
        <v>42821</v>
      </c>
      <c r="B177" s="28" t="str">
        <f>'input sales '!C74</f>
        <v>Michelle Albertino</v>
      </c>
      <c r="C177" s="28" t="str">
        <f>'input sales '!D74</f>
        <v>John Jury</v>
      </c>
      <c r="D177" s="47" t="str">
        <f>'input sales '!E74</f>
        <v>No</v>
      </c>
      <c r="E177" s="30" t="str">
        <f>'input sales '!F74</f>
        <v>VIC</v>
      </c>
      <c r="F177" s="40">
        <f>'input sales '!G74</f>
        <v>2</v>
      </c>
      <c r="G177" s="30" t="str">
        <f>'input sales '!H74</f>
        <v>2016 Chardonnay</v>
      </c>
      <c r="H177" s="32">
        <f t="shared" si="10"/>
        <v>360</v>
      </c>
      <c r="I177" s="32">
        <f t="shared" si="11"/>
        <v>0</v>
      </c>
    </row>
    <row r="178" spans="1:9" x14ac:dyDescent="0.25">
      <c r="A178" s="28">
        <f>'input sales '!A176</f>
        <v>42821</v>
      </c>
      <c r="B178" s="28" t="str">
        <f>'input sales '!C176</f>
        <v>Michelle Albertino</v>
      </c>
      <c r="C178" s="28" t="str">
        <f>'input sales '!D176</f>
        <v>Templestowe Cellars</v>
      </c>
      <c r="D178" s="47" t="str">
        <f>'input sales '!E176</f>
        <v>Yes</v>
      </c>
      <c r="E178" s="30" t="str">
        <f>'input sales '!F176</f>
        <v>VIC</v>
      </c>
      <c r="F178" s="40">
        <f>'input sales '!G176</f>
        <v>6</v>
      </c>
      <c r="G178" s="30" t="str">
        <f>'input sales '!H176</f>
        <v>2016 Chardonnay</v>
      </c>
      <c r="H178" s="32">
        <f t="shared" si="10"/>
        <v>153</v>
      </c>
      <c r="I178" s="32">
        <f t="shared" si="11"/>
        <v>0</v>
      </c>
    </row>
    <row r="179" spans="1:9" x14ac:dyDescent="0.25">
      <c r="A179" s="28">
        <f>'input sales '!A115</f>
        <v>42822</v>
      </c>
      <c r="B179" s="28" t="str">
        <f>'input sales '!C115</f>
        <v>Eloise Simmons</v>
      </c>
      <c r="C179" s="28" t="str">
        <f>'input sales '!D115</f>
        <v>Opera House Fine Wines</v>
      </c>
      <c r="D179" s="47" t="str">
        <f>'input sales '!E115</f>
        <v>Yes</v>
      </c>
      <c r="E179" s="30" t="str">
        <f>'input sales '!F115</f>
        <v>NSW</v>
      </c>
      <c r="F179" s="40">
        <f>'input sales '!G115</f>
        <v>4</v>
      </c>
      <c r="G179" s="30" t="str">
        <f>'input sales '!H115</f>
        <v>2015 Pinot</v>
      </c>
      <c r="H179" s="32">
        <f t="shared" si="10"/>
        <v>150</v>
      </c>
      <c r="I179" s="32">
        <f t="shared" si="11"/>
        <v>0</v>
      </c>
    </row>
    <row r="180" spans="1:9" x14ac:dyDescent="0.25">
      <c r="A180" s="28">
        <f>'input sales '!A116</f>
        <v>42822</v>
      </c>
      <c r="B180" s="28" t="str">
        <f>'input sales '!C116</f>
        <v>Eloise Simmons</v>
      </c>
      <c r="C180" s="28" t="str">
        <f>'input sales '!D116</f>
        <v>Opera House Fine Wines</v>
      </c>
      <c r="D180" s="47" t="str">
        <f>'input sales '!E116</f>
        <v>Yes</v>
      </c>
      <c r="E180" s="30" t="str">
        <f>'input sales '!F116</f>
        <v>NSW</v>
      </c>
      <c r="F180" s="40">
        <f>'input sales '!G116</f>
        <v>3</v>
      </c>
      <c r="G180" s="30" t="str">
        <f>'input sales '!H116</f>
        <v>2016 Pinot Grigio</v>
      </c>
      <c r="H180" s="32">
        <f t="shared" si="10"/>
        <v>161.25</v>
      </c>
      <c r="I180" s="32">
        <f t="shared" si="11"/>
        <v>0</v>
      </c>
    </row>
    <row r="181" spans="1:9" x14ac:dyDescent="0.25">
      <c r="A181" s="28">
        <f>'input sales '!A177</f>
        <v>42822</v>
      </c>
      <c r="B181" s="28" t="str">
        <f>'input sales '!C177</f>
        <v>Michelle Albertino</v>
      </c>
      <c r="C181" s="28" t="str">
        <f>'input sales '!D177</f>
        <v>Templestowe Cellars</v>
      </c>
      <c r="D181" s="47" t="str">
        <f>'input sales '!E177</f>
        <v>Yes</v>
      </c>
      <c r="E181" s="30" t="str">
        <f>'input sales '!F177</f>
        <v>VIC</v>
      </c>
      <c r="F181" s="40">
        <f>'input sales '!G177</f>
        <v>4</v>
      </c>
      <c r="G181" s="30" t="str">
        <f>'input sales '!H177</f>
        <v>2015 Pinot</v>
      </c>
      <c r="H181" s="32">
        <f t="shared" si="10"/>
        <v>150</v>
      </c>
      <c r="I181" s="32">
        <f t="shared" si="11"/>
        <v>0</v>
      </c>
    </row>
    <row r="182" spans="1:9" x14ac:dyDescent="0.25">
      <c r="A182" s="28">
        <f>'input sales '!A178</f>
        <v>42822</v>
      </c>
      <c r="B182" s="28" t="str">
        <f>'input sales '!C178</f>
        <v>Michelle Albertino</v>
      </c>
      <c r="C182" s="28" t="str">
        <f>'input sales '!D178</f>
        <v>Templestowe Cellars</v>
      </c>
      <c r="D182" s="47" t="str">
        <f>'input sales '!E178</f>
        <v>Yes</v>
      </c>
      <c r="E182" s="30" t="str">
        <f>'input sales '!F178</f>
        <v>VIC</v>
      </c>
      <c r="F182" s="40">
        <f>'input sales '!G178</f>
        <v>4</v>
      </c>
      <c r="G182" s="30" t="str">
        <f>'input sales '!H178</f>
        <v>Single Vineyard 2014 Chardonnay</v>
      </c>
      <c r="H182" s="32">
        <f t="shared" si="10"/>
        <v>228.75</v>
      </c>
      <c r="I182" s="32">
        <f t="shared" si="11"/>
        <v>0</v>
      </c>
    </row>
    <row r="183" spans="1:9" x14ac:dyDescent="0.25">
      <c r="A183" s="28">
        <f>'input sales '!A179</f>
        <v>42823</v>
      </c>
      <c r="B183" s="28" t="str">
        <f>'input sales '!C179</f>
        <v>Michelle Albertino</v>
      </c>
      <c r="C183" s="28" t="str">
        <f>'input sales '!D179</f>
        <v>Templestowe Cellars</v>
      </c>
      <c r="D183" s="47" t="str">
        <f>'input sales '!E179</f>
        <v>Yes</v>
      </c>
      <c r="E183" s="30" t="str">
        <f>'input sales '!F179</f>
        <v>VIC</v>
      </c>
      <c r="F183" s="40">
        <f>'input sales '!G179</f>
        <v>10</v>
      </c>
      <c r="G183" s="30" t="str">
        <f>'input sales '!H179</f>
        <v>2015 Shiraz</v>
      </c>
      <c r="H183" s="32">
        <f t="shared" si="10"/>
        <v>172.5</v>
      </c>
      <c r="I183" s="32">
        <f t="shared" si="11"/>
        <v>0</v>
      </c>
    </row>
    <row r="184" spans="1:9" x14ac:dyDescent="0.25">
      <c r="A184" s="28">
        <f>'input sales '!A180</f>
        <v>42824</v>
      </c>
      <c r="B184" s="28" t="str">
        <f>'input sales '!C180</f>
        <v>Michelle Albertino</v>
      </c>
      <c r="C184" s="28" t="str">
        <f>'input sales '!D180</f>
        <v>Templestowe Cellars</v>
      </c>
      <c r="D184" s="47" t="str">
        <f>'input sales '!E180</f>
        <v>Yes</v>
      </c>
      <c r="E184" s="30" t="str">
        <f>'input sales '!F180</f>
        <v>VIC</v>
      </c>
      <c r="F184" s="40">
        <f>'input sales '!G180</f>
        <v>3</v>
      </c>
      <c r="G184" s="30" t="str">
        <f>'input sales '!H180</f>
        <v>2016 Pinot Grigio</v>
      </c>
      <c r="H184" s="32">
        <f t="shared" si="10"/>
        <v>161.25</v>
      </c>
      <c r="I184" s="32">
        <f t="shared" si="11"/>
        <v>0</v>
      </c>
    </row>
    <row r="185" spans="1:9" x14ac:dyDescent="0.25">
      <c r="A185" s="28">
        <f>'input sales '!A89</f>
        <v>42825</v>
      </c>
      <c r="B185" s="28" t="str">
        <f>'input sales '!C89</f>
        <v>Eloise Simmons</v>
      </c>
      <c r="C185" s="28" t="str">
        <f>'input sales '!D89</f>
        <v>Manly Vintage Cellars</v>
      </c>
      <c r="D185" s="47" t="str">
        <f>'input sales '!E89</f>
        <v>Yes</v>
      </c>
      <c r="E185" s="30" t="str">
        <f>'input sales '!F89</f>
        <v>NSW</v>
      </c>
      <c r="F185" s="40">
        <f>'input sales '!G89</f>
        <v>2</v>
      </c>
      <c r="G185" s="30" t="str">
        <f>'input sales '!H89</f>
        <v>Single Vineyard 2013 Shiraz</v>
      </c>
      <c r="H185" s="32">
        <f t="shared" si="10"/>
        <v>240</v>
      </c>
      <c r="I185" s="32">
        <f t="shared" si="11"/>
        <v>0</v>
      </c>
    </row>
    <row r="186" spans="1:9" x14ac:dyDescent="0.25">
      <c r="A186" s="28">
        <f>'input sales '!A133</f>
        <v>42825</v>
      </c>
      <c r="B186" s="28" t="str">
        <f>'input sales '!C133</f>
        <v>Michelle Albertino</v>
      </c>
      <c r="C186" s="28" t="str">
        <f>'input sales '!D133</f>
        <v>Piccolo Wine Bar</v>
      </c>
      <c r="D186" s="47" t="str">
        <f>'input sales '!E133</f>
        <v>Yes</v>
      </c>
      <c r="E186" s="30" t="str">
        <f>'input sales '!F133</f>
        <v>VIC</v>
      </c>
      <c r="F186" s="40">
        <f>'input sales '!G133</f>
        <v>2</v>
      </c>
      <c r="G186" s="30" t="str">
        <f>'input sales '!H133</f>
        <v>2015 Pinot</v>
      </c>
      <c r="H186" s="32">
        <f t="shared" si="10"/>
        <v>150</v>
      </c>
      <c r="I186" s="32">
        <f t="shared" si="11"/>
        <v>0</v>
      </c>
    </row>
    <row r="187" spans="1:9" x14ac:dyDescent="0.25">
      <c r="A187" s="28">
        <f>'input sales '!A134</f>
        <v>42825</v>
      </c>
      <c r="B187" s="28" t="str">
        <f>'input sales '!C134</f>
        <v>Michelle Albertino</v>
      </c>
      <c r="C187" s="28" t="str">
        <f>'input sales '!D134</f>
        <v>Piccolo Wine Bar</v>
      </c>
      <c r="D187" s="47" t="str">
        <f>'input sales '!E134</f>
        <v>Yes</v>
      </c>
      <c r="E187" s="30" t="str">
        <f>'input sales '!F134</f>
        <v>VIC</v>
      </c>
      <c r="F187" s="40">
        <f>'input sales '!G134</f>
        <v>5</v>
      </c>
      <c r="G187" s="30" t="str">
        <f>'input sales '!H134</f>
        <v>2016 Pinot Grigio</v>
      </c>
      <c r="H187" s="32">
        <f t="shared" si="10"/>
        <v>161.25</v>
      </c>
      <c r="I187" s="32">
        <f t="shared" si="11"/>
        <v>0</v>
      </c>
    </row>
    <row r="188" spans="1:9" x14ac:dyDescent="0.25">
      <c r="A188" s="28">
        <f>'input sales '!A181</f>
        <v>42825</v>
      </c>
      <c r="B188" s="28" t="str">
        <f>'input sales '!C181</f>
        <v>Michelle Albertino</v>
      </c>
      <c r="C188" s="28" t="str">
        <f>'input sales '!D181</f>
        <v>Templestowe Cellars</v>
      </c>
      <c r="D188" s="47" t="str">
        <f>'input sales '!E181</f>
        <v>Yes</v>
      </c>
      <c r="E188" s="30" t="str">
        <f>'input sales '!F181</f>
        <v>VIC</v>
      </c>
      <c r="F188" s="40">
        <f>'input sales '!G181</f>
        <v>8</v>
      </c>
      <c r="G188" s="30" t="str">
        <f>'input sales '!H181</f>
        <v>2015 Pinot</v>
      </c>
      <c r="H188" s="32">
        <f t="shared" si="10"/>
        <v>150</v>
      </c>
      <c r="I188" s="32">
        <f t="shared" si="11"/>
        <v>0</v>
      </c>
    </row>
    <row r="189" spans="1:9" x14ac:dyDescent="0.25">
      <c r="A189" s="28">
        <f>'input sales '!A189</f>
        <v>42825</v>
      </c>
      <c r="B189" s="28" t="str">
        <f>'input sales '!C189</f>
        <v>Michael D'Angelo</v>
      </c>
      <c r="C189" s="28" t="str">
        <f>'input sales '!D189</f>
        <v>Tran Ng</v>
      </c>
      <c r="D189" s="47" t="str">
        <f>'input sales '!E189</f>
        <v>No</v>
      </c>
      <c r="E189" s="30" t="str">
        <f>'input sales '!F189</f>
        <v>SA</v>
      </c>
      <c r="F189" s="40">
        <f>'input sales '!G189</f>
        <v>3</v>
      </c>
      <c r="G189" s="30" t="str">
        <f>'input sales '!H189</f>
        <v>Single Vineyard 2013 Shiraz</v>
      </c>
      <c r="H189" s="32">
        <f t="shared" si="10"/>
        <v>480</v>
      </c>
      <c r="I189" s="32">
        <f t="shared" si="11"/>
        <v>0</v>
      </c>
    </row>
  </sheetData>
  <sortState ref="A2:N189">
    <sortCondition ref="A2:A18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45"/>
  <sheetViews>
    <sheetView workbookViewId="0">
      <selection activeCell="K2" sqref="K2"/>
    </sheetView>
  </sheetViews>
  <sheetFormatPr defaultRowHeight="15" x14ac:dyDescent="0.25"/>
  <cols>
    <col min="1" max="1" width="16.5703125" bestFit="1" customWidth="1"/>
    <col min="2" max="2" width="12.85546875" bestFit="1" customWidth="1"/>
    <col min="3" max="3" width="5" bestFit="1" customWidth="1"/>
    <col min="4" max="4" width="9.85546875" customWidth="1"/>
    <col min="5" max="5" width="12" customWidth="1"/>
    <col min="6" max="6" width="15.28515625" customWidth="1"/>
    <col min="10" max="10" width="14.28515625" bestFit="1" customWidth="1"/>
  </cols>
  <sheetData>
    <row r="1" spans="1:11" x14ac:dyDescent="0.25">
      <c r="I1" t="s">
        <v>53</v>
      </c>
      <c r="J1" t="s">
        <v>55</v>
      </c>
      <c r="K1" t="s">
        <v>54</v>
      </c>
    </row>
    <row r="2" spans="1:11" x14ac:dyDescent="0.25">
      <c r="A2" t="s">
        <v>5</v>
      </c>
      <c r="B2" t="s">
        <v>21</v>
      </c>
      <c r="C2">
        <v>689</v>
      </c>
      <c r="D2">
        <v>450</v>
      </c>
      <c r="E2">
        <v>0.3</v>
      </c>
      <c r="F2">
        <v>206.7</v>
      </c>
      <c r="G2">
        <f>D2+H2</f>
        <v>546.46</v>
      </c>
      <c r="H2">
        <v>96.460000000000022</v>
      </c>
      <c r="I2" s="5">
        <f>H2/G2</f>
        <v>0.17651795190864841</v>
      </c>
      <c r="J2" s="3">
        <v>0.2</v>
      </c>
      <c r="K2" t="s">
        <v>56</v>
      </c>
    </row>
    <row r="3" spans="1:11" x14ac:dyDescent="0.25">
      <c r="A3" t="s">
        <v>6</v>
      </c>
      <c r="B3" t="s">
        <v>22</v>
      </c>
      <c r="C3">
        <v>899</v>
      </c>
      <c r="D3">
        <v>490</v>
      </c>
      <c r="E3">
        <v>0.2</v>
      </c>
      <c r="F3">
        <v>179.8</v>
      </c>
      <c r="G3">
        <v>719.2</v>
      </c>
      <c r="H3">
        <v>229.20000000000005</v>
      </c>
      <c r="I3" s="3">
        <f t="shared" ref="I3:I45" si="0">H3/G3</f>
        <v>0.31868743047830927</v>
      </c>
    </row>
    <row r="4" spans="1:11" x14ac:dyDescent="0.25">
      <c r="A4" t="s">
        <v>7</v>
      </c>
      <c r="B4" t="s">
        <v>23</v>
      </c>
      <c r="C4">
        <v>1499</v>
      </c>
      <c r="D4">
        <v>1410</v>
      </c>
      <c r="E4">
        <v>0.2</v>
      </c>
      <c r="F4">
        <v>299.8</v>
      </c>
      <c r="G4">
        <v>1199.2</v>
      </c>
      <c r="H4">
        <v>-210.79999999999995</v>
      </c>
      <c r="I4" s="3">
        <f t="shared" si="0"/>
        <v>-0.17578385590393591</v>
      </c>
    </row>
    <row r="5" spans="1:11" x14ac:dyDescent="0.25">
      <c r="A5" t="s">
        <v>5</v>
      </c>
      <c r="B5" t="s">
        <v>24</v>
      </c>
      <c r="C5">
        <v>1599</v>
      </c>
      <c r="D5">
        <v>990</v>
      </c>
      <c r="E5">
        <v>0.3</v>
      </c>
      <c r="F5">
        <v>479.7</v>
      </c>
      <c r="G5">
        <v>1119.3</v>
      </c>
      <c r="H5">
        <v>129.29999999999995</v>
      </c>
      <c r="I5" s="3">
        <f t="shared" si="0"/>
        <v>0.11551862771374963</v>
      </c>
    </row>
    <row r="6" spans="1:11" x14ac:dyDescent="0.25">
      <c r="A6" t="s">
        <v>8</v>
      </c>
      <c r="B6" t="s">
        <v>24</v>
      </c>
      <c r="C6">
        <v>3790</v>
      </c>
      <c r="D6">
        <v>2500</v>
      </c>
      <c r="E6">
        <v>0.15</v>
      </c>
      <c r="F6">
        <v>568.5</v>
      </c>
      <c r="G6">
        <v>3221.5</v>
      </c>
      <c r="H6">
        <v>721.5</v>
      </c>
      <c r="I6" s="3">
        <f t="shared" si="0"/>
        <v>0.2239639919292255</v>
      </c>
    </row>
    <row r="7" spans="1:11" x14ac:dyDescent="0.25">
      <c r="A7" t="s">
        <v>9</v>
      </c>
      <c r="B7" t="s">
        <v>25</v>
      </c>
      <c r="C7">
        <v>3299</v>
      </c>
      <c r="D7">
        <v>1600</v>
      </c>
      <c r="E7">
        <v>0.15</v>
      </c>
      <c r="F7">
        <v>494.84999999999997</v>
      </c>
      <c r="G7">
        <v>2804.15</v>
      </c>
      <c r="H7">
        <v>1204.1500000000001</v>
      </c>
      <c r="I7" s="3">
        <f t="shared" si="0"/>
        <v>0.42941711392043935</v>
      </c>
    </row>
    <row r="8" spans="1:11" x14ac:dyDescent="0.25">
      <c r="A8" t="s">
        <v>8</v>
      </c>
      <c r="B8" t="s">
        <v>26</v>
      </c>
      <c r="C8">
        <v>3690</v>
      </c>
      <c r="D8">
        <v>2500</v>
      </c>
      <c r="E8">
        <v>0.15</v>
      </c>
      <c r="F8">
        <v>553.5</v>
      </c>
      <c r="G8">
        <v>3136.5</v>
      </c>
      <c r="H8">
        <v>636.5</v>
      </c>
      <c r="I8" s="3">
        <f t="shared" si="0"/>
        <v>0.20293320580264626</v>
      </c>
    </row>
    <row r="9" spans="1:11" x14ac:dyDescent="0.25">
      <c r="A9" t="s">
        <v>8</v>
      </c>
      <c r="B9" t="s">
        <v>44</v>
      </c>
      <c r="C9">
        <v>3290</v>
      </c>
      <c r="D9">
        <v>2300</v>
      </c>
      <c r="E9">
        <v>0.15</v>
      </c>
      <c r="F9">
        <v>493.5</v>
      </c>
      <c r="G9">
        <v>2796.5</v>
      </c>
      <c r="H9">
        <v>496.5</v>
      </c>
      <c r="I9" s="3">
        <f t="shared" si="0"/>
        <v>0.17754335776863936</v>
      </c>
    </row>
    <row r="10" spans="1:11" x14ac:dyDescent="0.25">
      <c r="E10" t="e">
        <v>#N/A</v>
      </c>
      <c r="F10" t="e">
        <v>#N/A</v>
      </c>
      <c r="G10" t="e">
        <v>#N/A</v>
      </c>
      <c r="H10" t="e">
        <v>#N/A</v>
      </c>
      <c r="I10" s="3" t="e">
        <f t="shared" si="0"/>
        <v>#N/A</v>
      </c>
    </row>
    <row r="11" spans="1:11" x14ac:dyDescent="0.25">
      <c r="A11" t="s">
        <v>5</v>
      </c>
      <c r="B11" t="s">
        <v>27</v>
      </c>
      <c r="C11">
        <v>479</v>
      </c>
      <c r="D11">
        <v>280</v>
      </c>
      <c r="E11">
        <v>0.3</v>
      </c>
      <c r="F11">
        <v>143.69999999999999</v>
      </c>
      <c r="G11">
        <v>335.3</v>
      </c>
      <c r="H11">
        <v>55.300000000000011</v>
      </c>
      <c r="I11" s="3">
        <f t="shared" si="0"/>
        <v>0.16492693110647186</v>
      </c>
    </row>
    <row r="12" spans="1:11" x14ac:dyDescent="0.25">
      <c r="A12" t="s">
        <v>6</v>
      </c>
      <c r="B12" t="s">
        <v>27</v>
      </c>
      <c r="C12">
        <v>569</v>
      </c>
      <c r="D12">
        <v>360</v>
      </c>
      <c r="E12">
        <v>0.2</v>
      </c>
      <c r="F12">
        <v>113.80000000000001</v>
      </c>
      <c r="G12">
        <v>455.2</v>
      </c>
      <c r="H12">
        <v>95.199999999999989</v>
      </c>
      <c r="I12" s="3">
        <f t="shared" si="0"/>
        <v>0.20913884007029876</v>
      </c>
    </row>
    <row r="13" spans="1:11" x14ac:dyDescent="0.25">
      <c r="A13" t="s">
        <v>5</v>
      </c>
      <c r="B13" t="s">
        <v>38</v>
      </c>
      <c r="C13">
        <v>849</v>
      </c>
      <c r="D13">
        <v>550</v>
      </c>
      <c r="E13">
        <v>0.3</v>
      </c>
      <c r="F13">
        <v>254.7</v>
      </c>
      <c r="G13">
        <v>594.29999999999995</v>
      </c>
      <c r="H13">
        <v>44.299999999999955</v>
      </c>
      <c r="I13" s="3">
        <f t="shared" si="0"/>
        <v>7.4541477368332415E-2</v>
      </c>
    </row>
    <row r="14" spans="1:11" x14ac:dyDescent="0.25">
      <c r="A14" t="s">
        <v>6</v>
      </c>
      <c r="B14" t="s">
        <v>39</v>
      </c>
      <c r="C14">
        <v>1159</v>
      </c>
      <c r="D14">
        <v>800</v>
      </c>
      <c r="E14">
        <v>0.2</v>
      </c>
      <c r="F14">
        <v>231.8</v>
      </c>
      <c r="G14">
        <v>927.2</v>
      </c>
      <c r="H14">
        <v>127.20000000000005</v>
      </c>
      <c r="I14" s="3">
        <f t="shared" si="0"/>
        <v>0.13718723037100952</v>
      </c>
    </row>
    <row r="15" spans="1:11" x14ac:dyDescent="0.25">
      <c r="E15" t="e">
        <v>#N/A</v>
      </c>
      <c r="F15" t="e">
        <v>#N/A</v>
      </c>
      <c r="G15" t="e">
        <v>#N/A</v>
      </c>
      <c r="H15" t="e">
        <v>#N/A</v>
      </c>
      <c r="I15" s="3" t="e">
        <f t="shared" si="0"/>
        <v>#N/A</v>
      </c>
    </row>
    <row r="16" spans="1:11" x14ac:dyDescent="0.25">
      <c r="A16" t="s">
        <v>6</v>
      </c>
      <c r="B16" t="s">
        <v>28</v>
      </c>
      <c r="C16">
        <v>119</v>
      </c>
      <c r="D16">
        <v>60</v>
      </c>
      <c r="E16">
        <v>0.2</v>
      </c>
      <c r="F16">
        <v>23.8</v>
      </c>
      <c r="G16">
        <v>95.2</v>
      </c>
      <c r="H16">
        <v>35.200000000000003</v>
      </c>
      <c r="I16" s="3">
        <f t="shared" si="0"/>
        <v>0.36974789915966388</v>
      </c>
    </row>
    <row r="17" spans="1:9" x14ac:dyDescent="0.25">
      <c r="A17" t="s">
        <v>6</v>
      </c>
      <c r="B17" t="s">
        <v>29</v>
      </c>
      <c r="C17">
        <v>229</v>
      </c>
      <c r="D17">
        <v>140</v>
      </c>
      <c r="E17">
        <v>0.2</v>
      </c>
      <c r="F17">
        <v>45.800000000000004</v>
      </c>
      <c r="G17">
        <v>183.2</v>
      </c>
      <c r="H17">
        <v>43.199999999999989</v>
      </c>
      <c r="I17" s="3">
        <f t="shared" si="0"/>
        <v>0.23580786026200867</v>
      </c>
    </row>
    <row r="18" spans="1:9" x14ac:dyDescent="0.25">
      <c r="A18" t="s">
        <v>9</v>
      </c>
      <c r="B18" t="s">
        <v>29</v>
      </c>
      <c r="C18">
        <v>249</v>
      </c>
      <c r="D18">
        <v>120</v>
      </c>
      <c r="E18">
        <v>0.15</v>
      </c>
      <c r="F18">
        <v>37.35</v>
      </c>
      <c r="G18">
        <v>211.65</v>
      </c>
      <c r="H18">
        <v>91.65</v>
      </c>
      <c r="I18" s="3">
        <f t="shared" si="0"/>
        <v>0.43302622253720768</v>
      </c>
    </row>
    <row r="19" spans="1:9" x14ac:dyDescent="0.25">
      <c r="A19" t="s">
        <v>8</v>
      </c>
      <c r="B19" t="s">
        <v>40</v>
      </c>
      <c r="C19">
        <v>549</v>
      </c>
      <c r="D19">
        <v>260</v>
      </c>
      <c r="E19">
        <v>0.15</v>
      </c>
      <c r="F19">
        <v>82.35</v>
      </c>
      <c r="G19">
        <v>466.65</v>
      </c>
      <c r="H19">
        <v>206.64999999999998</v>
      </c>
      <c r="I19" s="3">
        <f t="shared" si="0"/>
        <v>0.44283724418729237</v>
      </c>
    </row>
    <row r="20" spans="1:9" x14ac:dyDescent="0.25">
      <c r="A20" t="s">
        <v>10</v>
      </c>
      <c r="B20" t="s">
        <v>41</v>
      </c>
      <c r="C20">
        <v>1499</v>
      </c>
      <c r="D20">
        <v>1010</v>
      </c>
      <c r="E20">
        <v>0.05</v>
      </c>
      <c r="F20">
        <v>74.95</v>
      </c>
      <c r="G20">
        <v>1424.05</v>
      </c>
      <c r="H20">
        <v>414.04999999999995</v>
      </c>
      <c r="I20" s="3">
        <f t="shared" si="0"/>
        <v>0.29075524033566236</v>
      </c>
    </row>
    <row r="21" spans="1:9" x14ac:dyDescent="0.25">
      <c r="A21" t="s">
        <v>8</v>
      </c>
      <c r="B21" t="s">
        <v>42</v>
      </c>
      <c r="C21">
        <v>2999</v>
      </c>
      <c r="D21">
        <v>1999</v>
      </c>
      <c r="E21">
        <v>0.15</v>
      </c>
      <c r="F21">
        <v>449.84999999999997</v>
      </c>
      <c r="G21">
        <v>2549.15</v>
      </c>
      <c r="H21">
        <v>550.15000000000009</v>
      </c>
      <c r="I21" s="3">
        <f t="shared" si="0"/>
        <v>0.21581703705156624</v>
      </c>
    </row>
    <row r="22" spans="1:9" x14ac:dyDescent="0.25">
      <c r="E22" t="e">
        <v>#N/A</v>
      </c>
      <c r="F22" t="e">
        <v>#N/A</v>
      </c>
      <c r="G22" t="e">
        <v>#N/A</v>
      </c>
      <c r="H22" t="e">
        <v>#N/A</v>
      </c>
      <c r="I22" s="3" t="e">
        <f t="shared" si="0"/>
        <v>#N/A</v>
      </c>
    </row>
    <row r="23" spans="1:9" x14ac:dyDescent="0.25">
      <c r="B23" t="s">
        <v>0</v>
      </c>
      <c r="E23" t="e">
        <v>#N/A</v>
      </c>
      <c r="F23" t="e">
        <v>#N/A</v>
      </c>
      <c r="G23" t="e">
        <v>#N/A</v>
      </c>
      <c r="H23" t="e">
        <v>#N/A</v>
      </c>
      <c r="I23" s="3" t="e">
        <f t="shared" si="0"/>
        <v>#N/A</v>
      </c>
    </row>
    <row r="24" spans="1:9" x14ac:dyDescent="0.25">
      <c r="A24" t="s">
        <v>6</v>
      </c>
      <c r="B24" t="s">
        <v>14</v>
      </c>
      <c r="C24">
        <v>559</v>
      </c>
      <c r="D24">
        <v>310</v>
      </c>
      <c r="E24">
        <v>0.2</v>
      </c>
      <c r="F24">
        <v>111.80000000000001</v>
      </c>
      <c r="G24">
        <v>447.2</v>
      </c>
      <c r="H24">
        <v>137.19999999999999</v>
      </c>
      <c r="I24" s="3">
        <f t="shared" si="0"/>
        <v>0.30679785330948117</v>
      </c>
    </row>
    <row r="25" spans="1:9" x14ac:dyDescent="0.25">
      <c r="A25" t="s">
        <v>11</v>
      </c>
      <c r="B25" t="s">
        <v>15</v>
      </c>
      <c r="C25">
        <v>699</v>
      </c>
      <c r="D25">
        <v>410</v>
      </c>
      <c r="E25">
        <v>0.25</v>
      </c>
      <c r="F25">
        <v>174.75</v>
      </c>
      <c r="G25">
        <v>524.25</v>
      </c>
      <c r="H25">
        <v>114.25</v>
      </c>
      <c r="I25" s="3">
        <f t="shared" si="0"/>
        <v>0.21793037672866</v>
      </c>
    </row>
    <row r="26" spans="1:9" x14ac:dyDescent="0.25">
      <c r="A26" t="s">
        <v>6</v>
      </c>
      <c r="B26" t="s">
        <v>30</v>
      </c>
      <c r="C26">
        <v>669</v>
      </c>
      <c r="D26">
        <v>450</v>
      </c>
      <c r="E26">
        <v>0.2</v>
      </c>
      <c r="F26">
        <v>133.80000000000001</v>
      </c>
      <c r="G26">
        <v>535.20000000000005</v>
      </c>
      <c r="H26">
        <v>85.200000000000045</v>
      </c>
      <c r="I26" s="3">
        <f t="shared" si="0"/>
        <v>0.15919282511210769</v>
      </c>
    </row>
    <row r="27" spans="1:9" x14ac:dyDescent="0.25">
      <c r="A27" t="s">
        <v>12</v>
      </c>
      <c r="B27" t="s">
        <v>16</v>
      </c>
      <c r="C27">
        <v>1149</v>
      </c>
      <c r="D27">
        <v>720</v>
      </c>
      <c r="E27">
        <v>0.15</v>
      </c>
      <c r="F27">
        <v>172.35</v>
      </c>
      <c r="G27">
        <v>976.65</v>
      </c>
      <c r="H27">
        <v>256.64999999999998</v>
      </c>
      <c r="I27" s="3">
        <f t="shared" si="0"/>
        <v>0.26278605436952845</v>
      </c>
    </row>
    <row r="28" spans="1:9" x14ac:dyDescent="0.25">
      <c r="A28" t="s">
        <v>9</v>
      </c>
      <c r="B28" t="s">
        <v>17</v>
      </c>
      <c r="C28">
        <v>1255</v>
      </c>
      <c r="D28">
        <v>840</v>
      </c>
      <c r="E28">
        <v>0.15</v>
      </c>
      <c r="F28">
        <v>188.25</v>
      </c>
      <c r="G28">
        <v>1066.75</v>
      </c>
      <c r="H28">
        <v>226.75</v>
      </c>
      <c r="I28" s="3">
        <f t="shared" si="0"/>
        <v>0.21256151863135692</v>
      </c>
    </row>
    <row r="29" spans="1:9" x14ac:dyDescent="0.25">
      <c r="B29" t="s">
        <v>1</v>
      </c>
      <c r="E29" t="e">
        <v>#N/A</v>
      </c>
      <c r="F29" t="e">
        <v>#N/A</v>
      </c>
      <c r="G29" t="e">
        <v>#N/A</v>
      </c>
      <c r="H29" t="e">
        <v>#N/A</v>
      </c>
      <c r="I29" s="3" t="e">
        <f t="shared" si="0"/>
        <v>#N/A</v>
      </c>
    </row>
    <row r="30" spans="1:9" x14ac:dyDescent="0.25">
      <c r="A30" t="s">
        <v>6</v>
      </c>
      <c r="B30" t="s">
        <v>18</v>
      </c>
      <c r="C30">
        <v>1269</v>
      </c>
      <c r="D30">
        <v>840</v>
      </c>
      <c r="E30">
        <v>0.2</v>
      </c>
      <c r="F30">
        <v>253.8</v>
      </c>
      <c r="G30">
        <v>1015.2</v>
      </c>
      <c r="H30">
        <v>175.20000000000005</v>
      </c>
      <c r="I30" s="3">
        <f t="shared" si="0"/>
        <v>0.17257683215130026</v>
      </c>
    </row>
    <row r="31" spans="1:9" x14ac:dyDescent="0.25">
      <c r="A31" t="s">
        <v>9</v>
      </c>
      <c r="B31" t="s">
        <v>19</v>
      </c>
      <c r="C31">
        <v>1649</v>
      </c>
      <c r="D31">
        <v>990</v>
      </c>
      <c r="E31">
        <v>0.15</v>
      </c>
      <c r="F31">
        <v>247.35</v>
      </c>
      <c r="G31">
        <v>1401.65</v>
      </c>
      <c r="H31">
        <v>411.65000000000009</v>
      </c>
      <c r="I31" s="3">
        <f t="shared" si="0"/>
        <v>0.29368958013769492</v>
      </c>
    </row>
    <row r="32" spans="1:9" x14ac:dyDescent="0.25">
      <c r="A32" t="s">
        <v>12</v>
      </c>
      <c r="B32" t="s">
        <v>20</v>
      </c>
      <c r="C32">
        <v>1319</v>
      </c>
      <c r="D32">
        <v>300</v>
      </c>
      <c r="E32">
        <v>0.15</v>
      </c>
      <c r="F32">
        <v>197.85</v>
      </c>
      <c r="G32">
        <v>1121.1500000000001</v>
      </c>
      <c r="H32">
        <v>821.15000000000009</v>
      </c>
      <c r="I32" s="3">
        <f t="shared" si="0"/>
        <v>0.73241760692146463</v>
      </c>
    </row>
    <row r="33" spans="1:9" x14ac:dyDescent="0.25">
      <c r="B33" t="s">
        <v>2</v>
      </c>
      <c r="E33" t="e">
        <v>#N/A</v>
      </c>
      <c r="F33" t="e">
        <v>#N/A</v>
      </c>
      <c r="G33" t="e">
        <v>#N/A</v>
      </c>
      <c r="H33" t="e">
        <v>#N/A</v>
      </c>
      <c r="I33" s="3" t="e">
        <f t="shared" si="0"/>
        <v>#N/A</v>
      </c>
    </row>
    <row r="34" spans="1:9" x14ac:dyDescent="0.25">
      <c r="A34" t="s">
        <v>11</v>
      </c>
      <c r="B34" t="s">
        <v>31</v>
      </c>
      <c r="C34">
        <v>1799</v>
      </c>
      <c r="D34">
        <v>1300</v>
      </c>
      <c r="E34">
        <v>0.25</v>
      </c>
      <c r="F34">
        <v>449.75</v>
      </c>
      <c r="G34">
        <v>1349.25</v>
      </c>
      <c r="H34">
        <v>49.25</v>
      </c>
      <c r="I34" s="3">
        <f t="shared" si="0"/>
        <v>3.65017602371688E-2</v>
      </c>
    </row>
    <row r="35" spans="1:9" x14ac:dyDescent="0.25">
      <c r="A35" t="s">
        <v>12</v>
      </c>
      <c r="B35" t="s">
        <v>32</v>
      </c>
      <c r="C35">
        <v>1899</v>
      </c>
      <c r="D35">
        <v>1400</v>
      </c>
      <c r="E35">
        <v>0.15</v>
      </c>
      <c r="F35">
        <v>284.84999999999997</v>
      </c>
      <c r="G35">
        <v>1614.15</v>
      </c>
      <c r="H35">
        <v>214.15000000000009</v>
      </c>
      <c r="I35" s="3">
        <f t="shared" si="0"/>
        <v>0.13267044574543882</v>
      </c>
    </row>
    <row r="36" spans="1:9" x14ac:dyDescent="0.25">
      <c r="B36" t="s">
        <v>3</v>
      </c>
      <c r="E36" t="e">
        <v>#N/A</v>
      </c>
      <c r="F36" t="e">
        <v>#N/A</v>
      </c>
      <c r="G36" t="e">
        <v>#N/A</v>
      </c>
      <c r="H36" t="e">
        <v>#N/A</v>
      </c>
      <c r="I36" s="3" t="e">
        <f t="shared" si="0"/>
        <v>#N/A</v>
      </c>
    </row>
    <row r="37" spans="1:9" x14ac:dyDescent="0.25">
      <c r="A37" t="s">
        <v>6</v>
      </c>
      <c r="B37" t="s">
        <v>43</v>
      </c>
      <c r="C37">
        <v>219</v>
      </c>
      <c r="D37">
        <v>140</v>
      </c>
      <c r="E37">
        <v>0.2</v>
      </c>
      <c r="F37">
        <v>43.800000000000004</v>
      </c>
      <c r="G37">
        <v>175.2</v>
      </c>
      <c r="H37">
        <v>35.199999999999989</v>
      </c>
      <c r="I37" s="3">
        <f t="shared" si="0"/>
        <v>0.20091324200913238</v>
      </c>
    </row>
    <row r="38" spans="1:9" x14ac:dyDescent="0.25">
      <c r="A38" t="s">
        <v>6</v>
      </c>
      <c r="B38" t="s">
        <v>33</v>
      </c>
      <c r="C38">
        <v>301</v>
      </c>
      <c r="D38">
        <v>250</v>
      </c>
      <c r="E38">
        <v>0.2</v>
      </c>
      <c r="F38">
        <v>60.2</v>
      </c>
      <c r="G38">
        <v>240.8</v>
      </c>
      <c r="H38">
        <v>-9.1999999999999886</v>
      </c>
      <c r="I38" s="3">
        <f t="shared" si="0"/>
        <v>-3.8205980066445135E-2</v>
      </c>
    </row>
    <row r="39" spans="1:9" x14ac:dyDescent="0.25">
      <c r="A39" t="s">
        <v>11</v>
      </c>
      <c r="B39" t="s">
        <v>34</v>
      </c>
      <c r="C39">
        <v>439</v>
      </c>
      <c r="D39">
        <v>269</v>
      </c>
      <c r="E39">
        <v>0.25</v>
      </c>
      <c r="F39">
        <v>109.75</v>
      </c>
      <c r="G39">
        <v>329.25</v>
      </c>
      <c r="H39">
        <v>60.25</v>
      </c>
      <c r="I39" s="3">
        <f t="shared" si="0"/>
        <v>0.18299164768413059</v>
      </c>
    </row>
    <row r="40" spans="1:9" x14ac:dyDescent="0.25">
      <c r="E40" t="e">
        <v>#N/A</v>
      </c>
      <c r="F40" t="e">
        <v>#N/A</v>
      </c>
      <c r="G40" t="e">
        <v>#N/A</v>
      </c>
      <c r="H40" t="e">
        <v>#N/A</v>
      </c>
      <c r="I40" s="3" t="e">
        <f t="shared" si="0"/>
        <v>#N/A</v>
      </c>
    </row>
    <row r="41" spans="1:9" x14ac:dyDescent="0.25">
      <c r="A41" t="s">
        <v>11</v>
      </c>
      <c r="B41" t="s">
        <v>35</v>
      </c>
      <c r="C41">
        <v>699</v>
      </c>
      <c r="D41">
        <v>450</v>
      </c>
      <c r="E41">
        <v>0.25</v>
      </c>
      <c r="F41">
        <v>174.75</v>
      </c>
      <c r="G41">
        <v>524.25</v>
      </c>
      <c r="H41">
        <v>74.25</v>
      </c>
      <c r="I41" s="3">
        <f t="shared" si="0"/>
        <v>0.14163090128755365</v>
      </c>
    </row>
    <row r="42" spans="1:9" x14ac:dyDescent="0.25">
      <c r="A42" t="s">
        <v>9</v>
      </c>
      <c r="B42" t="s">
        <v>35</v>
      </c>
      <c r="C42">
        <v>979</v>
      </c>
      <c r="D42">
        <v>590</v>
      </c>
      <c r="E42">
        <v>0.15</v>
      </c>
      <c r="F42">
        <v>146.85</v>
      </c>
      <c r="G42">
        <v>832.15</v>
      </c>
      <c r="H42">
        <v>242.14999999999998</v>
      </c>
      <c r="I42" s="3">
        <f t="shared" si="0"/>
        <v>0.29099321035870934</v>
      </c>
    </row>
    <row r="43" spans="1:9" x14ac:dyDescent="0.25">
      <c r="A43" t="s">
        <v>10</v>
      </c>
      <c r="B43" t="s">
        <v>35</v>
      </c>
      <c r="C43">
        <v>1299</v>
      </c>
      <c r="D43">
        <v>999</v>
      </c>
      <c r="E43">
        <v>0.05</v>
      </c>
      <c r="F43">
        <v>64.95</v>
      </c>
      <c r="G43">
        <v>1234.05</v>
      </c>
      <c r="H43">
        <v>235.04999999999995</v>
      </c>
      <c r="I43" s="3">
        <f t="shared" si="0"/>
        <v>0.19047040233377899</v>
      </c>
    </row>
    <row r="44" spans="1:9" x14ac:dyDescent="0.25">
      <c r="A44" t="s">
        <v>13</v>
      </c>
      <c r="B44" t="s">
        <v>36</v>
      </c>
      <c r="C44">
        <v>1299</v>
      </c>
      <c r="D44">
        <v>850</v>
      </c>
      <c r="E44">
        <v>0.05</v>
      </c>
      <c r="F44">
        <v>64.95</v>
      </c>
      <c r="G44">
        <v>1234.05</v>
      </c>
      <c r="H44">
        <v>384.04999999999995</v>
      </c>
      <c r="I44" s="3">
        <f t="shared" si="0"/>
        <v>0.3112110530367489</v>
      </c>
    </row>
    <row r="45" spans="1:9" x14ac:dyDescent="0.25">
      <c r="A45" t="s">
        <v>13</v>
      </c>
      <c r="B45" t="s">
        <v>37</v>
      </c>
      <c r="C45">
        <v>699</v>
      </c>
      <c r="D45">
        <v>450</v>
      </c>
      <c r="E45">
        <v>0.05</v>
      </c>
      <c r="F45">
        <v>34.950000000000003</v>
      </c>
      <c r="G45">
        <v>664.05</v>
      </c>
      <c r="H45">
        <v>214.04999999999995</v>
      </c>
      <c r="I45" s="3">
        <f t="shared" si="0"/>
        <v>0.32234018522701602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reference data</vt:lpstr>
      <vt:lpstr>input sales </vt:lpstr>
      <vt:lpstr>calcs customer sales and charge</vt:lpstr>
      <vt:lpstr>copied sheet - what if analysis</vt:lpstr>
      <vt:lpstr>Disc</vt:lpstr>
      <vt:lpstr>end</vt:lpstr>
      <vt:lpstr>FreeEnd</vt:lpstr>
      <vt:lpstr>FreeStart</vt:lpstr>
      <vt:lpstr>Prices</vt:lpstr>
      <vt:lpstr>retail_price</vt:lpstr>
      <vt:lpstr>start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lastModifiedBy>Ann</cp:lastModifiedBy>
  <cp:lastPrinted>2013-01-30T02:48:22Z</cp:lastPrinted>
  <dcterms:created xsi:type="dcterms:W3CDTF">2010-07-22T05:20:11Z</dcterms:created>
  <dcterms:modified xsi:type="dcterms:W3CDTF">2017-04-18T04:09:06Z</dcterms:modified>
</cp:coreProperties>
</file>