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activeTab="0"/>
  </bookViews>
  <sheets>
    <sheet name="Trial 1" sheetId="1" r:id="rId1"/>
    <sheet name="Trial 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<sst xmlns="http://schemas.openxmlformats.org/spreadsheetml/2006/main" count="182" uniqueCount="82">
  <si>
    <t>Intake</t>
  </si>
  <si>
    <t>Flow</t>
  </si>
  <si>
    <t>[cfm]</t>
  </si>
  <si>
    <t>Velocity</t>
  </si>
  <si>
    <t>Area</t>
  </si>
  <si>
    <t>[ft/min]</t>
  </si>
  <si>
    <t>[ft2]</t>
  </si>
  <si>
    <t>[inch]</t>
  </si>
  <si>
    <t>hL/100'</t>
  </si>
  <si>
    <t>[ft]</t>
  </si>
  <si>
    <t>HL</t>
  </si>
  <si>
    <t>[inch H2O]</t>
  </si>
  <si>
    <t>Fittings</t>
  </si>
  <si>
    <t>Damper</t>
  </si>
  <si>
    <t>C</t>
  </si>
  <si>
    <t xml:space="preserve">HL </t>
  </si>
  <si>
    <t>Intake Louver</t>
  </si>
  <si>
    <t>Section:</t>
  </si>
  <si>
    <t>Parameters:</t>
  </si>
  <si>
    <t>(Table 19.4)</t>
  </si>
  <si>
    <t>Duct length</t>
  </si>
  <si>
    <t>Sudden contraction</t>
  </si>
  <si>
    <t>De =</t>
  </si>
  <si>
    <t>a =</t>
  </si>
  <si>
    <t>b=</t>
  </si>
  <si>
    <t>D1/D2 =</t>
  </si>
  <si>
    <t>Fan discharge</t>
  </si>
  <si>
    <t>12x30</t>
  </si>
  <si>
    <t>Hv (vel press)</t>
  </si>
  <si>
    <t>Hv (VP)</t>
  </si>
  <si>
    <t>Label</t>
  </si>
  <si>
    <t>A</t>
  </si>
  <si>
    <t>B</t>
  </si>
  <si>
    <t>E</t>
  </si>
  <si>
    <t>Office</t>
  </si>
  <si>
    <t>12x10</t>
  </si>
  <si>
    <t>Office - E</t>
  </si>
  <si>
    <t>Elbow - smooth rect</t>
  </si>
  <si>
    <t>Grille 6</t>
  </si>
  <si>
    <t>Total - A</t>
  </si>
  <si>
    <t>12x24</t>
  </si>
  <si>
    <t>Rectangular - use</t>
  </si>
  <si>
    <t>Duct - C</t>
  </si>
  <si>
    <t>F</t>
  </si>
  <si>
    <t>Conf Rm</t>
  </si>
  <si>
    <t>12x14</t>
  </si>
  <si>
    <t>Duct - F</t>
  </si>
  <si>
    <t>Grille 7</t>
  </si>
  <si>
    <t>Tee from C to F branch flow</t>
  </si>
  <si>
    <t>Tee 3 straight thru flow</t>
  </si>
  <si>
    <t>Quantity =</t>
  </si>
  <si>
    <t>Elbows - smooth</t>
  </si>
  <si>
    <t>Total - Fan disch to 6</t>
  </si>
  <si>
    <t>Total - Fan  disch to 7</t>
  </si>
  <si>
    <t>Tee - B to E</t>
  </si>
  <si>
    <t>D</t>
  </si>
  <si>
    <t>12x16</t>
  </si>
  <si>
    <t>Diameter -calc</t>
  </si>
  <si>
    <t>Duct - D</t>
  </si>
  <si>
    <t>New area</t>
  </si>
  <si>
    <t>New Hv (VP)</t>
  </si>
  <si>
    <t>Tee 4 straight thru flow</t>
  </si>
  <si>
    <t>Wye 5 to duct G</t>
  </si>
  <si>
    <t>Grille 8</t>
  </si>
  <si>
    <t>Duct G</t>
  </si>
  <si>
    <t>Total - Fan disch to 8</t>
  </si>
  <si>
    <t>G</t>
  </si>
  <si>
    <t>Office (far)</t>
  </si>
  <si>
    <t>12x12</t>
  </si>
  <si>
    <t>12x8</t>
  </si>
  <si>
    <t>12x20</t>
  </si>
  <si>
    <t>duct</t>
  </si>
  <si>
    <t>Grille</t>
  </si>
  <si>
    <t>[see fig 10.7]</t>
  </si>
  <si>
    <t>Given in book; normally C is given and HL calculated</t>
  </si>
  <si>
    <t>First iteration</t>
  </si>
  <si>
    <t>Second iteration</t>
  </si>
  <si>
    <t>New area (based on "use")</t>
  </si>
  <si>
    <t>based on area</t>
  </si>
  <si>
    <t>based on De</t>
  </si>
  <si>
    <t>De (equiv diam)</t>
  </si>
  <si>
    <t>De (equiv diameter)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</si>
</sst>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00000000000"/>
    <numFmt numFmtId="171" formatCode="0.0000000000000000"/>
    <numFmt numFmtId="172" formatCode="0.00000000000000000"/>
    <numFmt numFmtId="173" formatCode="0.000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  <numFmt numFmtId="180" formatCode="0.000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 horizontal="right"/>
    </xf>
    <xf numFmtId="165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 horizontal="right"/>
    </xf>
    <xf numFmtId="16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23</xdr:row>
      <xdr:rowOff>66675</xdr:rowOff>
    </xdr:from>
    <xdr:to>
      <xdr:col>6</xdr:col>
      <xdr:colOff>523875</xdr:colOff>
      <xdr:row>23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4838700" y="3867150"/>
          <a:ext cx="409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7.57421875" style="0" customWidth="1"/>
    <col min="2" max="2" width="9.7109375" style="0" customWidth="1"/>
    <col min="3" max="3" width="11.421875" style="0" bestFit="1" customWidth="1"/>
    <col min="4" max="4" width="13.7109375" style="0" customWidth="1"/>
    <col min="6" max="6" width="9.28125" style="0" customWidth="1"/>
    <col min="9" max="9" width="10.140625" style="0" customWidth="1"/>
    <col min="10" max="10" width="9.8515625" style="0" customWidth="1"/>
    <col min="12" max="12" width="9.7109375" style="0" customWidth="1"/>
  </cols>
  <sheetData>
    <row r="1" ht="15.75">
      <c r="A1" s="4" t="s">
        <v>75</v>
      </c>
    </row>
    <row r="2" spans="11:12" ht="12.75">
      <c r="K2" s="37"/>
      <c r="L2" s="37"/>
    </row>
    <row r="3" spans="1:9" ht="12.75">
      <c r="A3" s="3" t="s">
        <v>17</v>
      </c>
      <c r="C3" s="31" t="s">
        <v>0</v>
      </c>
      <c r="D3" s="31" t="s">
        <v>26</v>
      </c>
      <c r="E3" s="31" t="s">
        <v>34</v>
      </c>
      <c r="F3" s="31" t="s">
        <v>71</v>
      </c>
      <c r="G3" s="31" t="s">
        <v>44</v>
      </c>
      <c r="H3" s="31" t="s">
        <v>71</v>
      </c>
      <c r="I3" s="31" t="s">
        <v>67</v>
      </c>
    </row>
    <row r="4" spans="1:9" ht="12.75">
      <c r="A4" t="s">
        <v>30</v>
      </c>
      <c r="C4" s="13" t="s">
        <v>31</v>
      </c>
      <c r="D4" s="13" t="s">
        <v>32</v>
      </c>
      <c r="E4" s="13" t="s">
        <v>33</v>
      </c>
      <c r="F4" s="13" t="s">
        <v>14</v>
      </c>
      <c r="G4" s="13" t="s">
        <v>43</v>
      </c>
      <c r="H4" s="13" t="s">
        <v>55</v>
      </c>
      <c r="I4" s="13" t="s">
        <v>66</v>
      </c>
    </row>
    <row r="5" spans="1:9" ht="12.75">
      <c r="A5" t="s">
        <v>72</v>
      </c>
      <c r="C5" s="34"/>
      <c r="D5" s="34"/>
      <c r="E5" s="13">
        <v>6</v>
      </c>
      <c r="F5" s="34"/>
      <c r="G5" s="13">
        <v>7</v>
      </c>
      <c r="H5" s="34"/>
      <c r="I5" s="13">
        <v>8</v>
      </c>
    </row>
    <row r="7" spans="1:12" ht="12.75">
      <c r="A7" t="s">
        <v>18</v>
      </c>
      <c r="L7" s="1"/>
    </row>
    <row r="8" spans="1:9" ht="12.75">
      <c r="A8" t="s">
        <v>20</v>
      </c>
      <c r="B8" t="s">
        <v>9</v>
      </c>
      <c r="C8" s="8">
        <v>16</v>
      </c>
      <c r="D8" s="8">
        <v>20</v>
      </c>
      <c r="E8" s="8">
        <v>12</v>
      </c>
      <c r="F8" s="8">
        <v>8</v>
      </c>
      <c r="G8" s="8">
        <v>18</v>
      </c>
      <c r="H8" s="8">
        <v>28</v>
      </c>
      <c r="I8" s="8">
        <v>12</v>
      </c>
    </row>
    <row r="9" spans="1:9" ht="12.75">
      <c r="A9" t="s">
        <v>1</v>
      </c>
      <c r="B9" t="s">
        <v>2</v>
      </c>
      <c r="C9" s="8">
        <v>2700</v>
      </c>
      <c r="D9" s="8">
        <v>2700</v>
      </c>
      <c r="E9" s="8">
        <v>600</v>
      </c>
      <c r="F9" s="8">
        <f>D9-E9</f>
        <v>2100</v>
      </c>
      <c r="G9" s="8">
        <v>900</v>
      </c>
      <c r="H9" s="8">
        <v>1200</v>
      </c>
      <c r="I9" s="8">
        <v>600</v>
      </c>
    </row>
    <row r="10" spans="1:9" ht="12.75">
      <c r="A10" t="s">
        <v>3</v>
      </c>
      <c r="B10" t="s">
        <v>5</v>
      </c>
      <c r="C10" s="8">
        <v>800</v>
      </c>
      <c r="D10" s="8">
        <v>1200</v>
      </c>
      <c r="E10" s="36">
        <v>800</v>
      </c>
      <c r="F10" s="8">
        <v>1200</v>
      </c>
      <c r="G10" s="36">
        <v>800</v>
      </c>
      <c r="H10" s="8">
        <v>1000</v>
      </c>
      <c r="I10" s="36">
        <v>800</v>
      </c>
    </row>
    <row r="11" spans="1:9" ht="12.75">
      <c r="A11" t="s">
        <v>28</v>
      </c>
      <c r="B11" t="s">
        <v>11</v>
      </c>
      <c r="C11" s="6">
        <f aca="true" t="shared" si="0" ref="C11:I11">(C10/4005)^2</f>
        <v>0.039900187187987546</v>
      </c>
      <c r="D11" s="6">
        <f t="shared" si="0"/>
        <v>0.08977542117297199</v>
      </c>
      <c r="E11" s="6">
        <f t="shared" si="0"/>
        <v>0.039900187187987546</v>
      </c>
      <c r="F11" s="6">
        <f t="shared" si="0"/>
        <v>0.08977542117297199</v>
      </c>
      <c r="G11" s="6">
        <f t="shared" si="0"/>
        <v>0.039900187187987546</v>
      </c>
      <c r="H11" s="6">
        <f t="shared" si="0"/>
        <v>0.062344042481230544</v>
      </c>
      <c r="I11" s="6">
        <f t="shared" si="0"/>
        <v>0.039900187187987546</v>
      </c>
    </row>
    <row r="12" spans="1:9" ht="12.75">
      <c r="A12" t="s">
        <v>4</v>
      </c>
      <c r="B12" t="s">
        <v>6</v>
      </c>
      <c r="C12" s="9">
        <f aca="true" t="shared" si="1" ref="C12:I12">C9/C10</f>
        <v>3.375</v>
      </c>
      <c r="D12" s="9">
        <f t="shared" si="1"/>
        <v>2.25</v>
      </c>
      <c r="E12" s="9">
        <f t="shared" si="1"/>
        <v>0.75</v>
      </c>
      <c r="F12" s="9">
        <f t="shared" si="1"/>
        <v>1.75</v>
      </c>
      <c r="G12" s="9">
        <f t="shared" si="1"/>
        <v>1.125</v>
      </c>
      <c r="H12" s="15">
        <f t="shared" si="1"/>
        <v>1.2</v>
      </c>
      <c r="I12" s="9">
        <f t="shared" si="1"/>
        <v>0.75</v>
      </c>
    </row>
    <row r="13" spans="1:9" ht="12.75">
      <c r="A13" t="s">
        <v>57</v>
      </c>
      <c r="B13" t="s">
        <v>7</v>
      </c>
      <c r="C13" s="10">
        <f aca="true" t="shared" si="2" ref="C13:I13">(4*C12*144/3.14159)^0.5</f>
        <v>24.87558926769406</v>
      </c>
      <c r="D13" s="10">
        <f t="shared" si="2"/>
        <v>20.310833585634636</v>
      </c>
      <c r="E13" s="10">
        <f t="shared" si="2"/>
        <v>11.72646523813185</v>
      </c>
      <c r="F13" s="10">
        <f t="shared" si="2"/>
        <v>17.912471529335853</v>
      </c>
      <c r="G13" s="10">
        <f t="shared" si="2"/>
        <v>14.361928159953733</v>
      </c>
      <c r="H13" s="10">
        <f t="shared" si="2"/>
        <v>14.832935622114169</v>
      </c>
      <c r="I13" s="10">
        <f t="shared" si="2"/>
        <v>11.72646523813185</v>
      </c>
    </row>
    <row r="14" spans="1:10" ht="12.75">
      <c r="A14" t="s">
        <v>41</v>
      </c>
      <c r="C14" s="10"/>
      <c r="D14" s="11" t="s">
        <v>27</v>
      </c>
      <c r="E14" s="12" t="s">
        <v>35</v>
      </c>
      <c r="F14" s="12" t="s">
        <v>40</v>
      </c>
      <c r="G14" s="17" t="s">
        <v>45</v>
      </c>
      <c r="H14" s="12" t="s">
        <v>56</v>
      </c>
      <c r="I14" s="12" t="s">
        <v>35</v>
      </c>
      <c r="J14" s="7"/>
    </row>
    <row r="15" spans="1:10" ht="12.75">
      <c r="A15" t="s">
        <v>80</v>
      </c>
      <c r="C15" s="10"/>
      <c r="D15" s="11">
        <v>20.7</v>
      </c>
      <c r="E15" s="12">
        <v>12</v>
      </c>
      <c r="F15" s="12">
        <v>18.5</v>
      </c>
      <c r="G15" s="17">
        <v>14.3</v>
      </c>
      <c r="H15" s="12">
        <v>15.1</v>
      </c>
      <c r="I15" s="12">
        <v>12</v>
      </c>
      <c r="J15" s="7"/>
    </row>
    <row r="16" spans="1:10" ht="12.75">
      <c r="A16" t="s">
        <v>77</v>
      </c>
      <c r="C16" s="10"/>
      <c r="D16" s="22">
        <f>12*30/144</f>
        <v>2.5</v>
      </c>
      <c r="E16" s="22">
        <f>12*10/144</f>
        <v>0.8333333333333334</v>
      </c>
      <c r="F16" s="22">
        <f>12*24/144</f>
        <v>2</v>
      </c>
      <c r="G16" s="22">
        <f>12*14/144</f>
        <v>1.1666666666666667</v>
      </c>
      <c r="H16" s="22">
        <f>12*16/144</f>
        <v>1.3333333333333333</v>
      </c>
      <c r="I16" s="22">
        <f>12*10/144</f>
        <v>0.8333333333333334</v>
      </c>
      <c r="J16" s="7"/>
    </row>
    <row r="17" spans="1:10" ht="12.75">
      <c r="A17" t="s">
        <v>60</v>
      </c>
      <c r="C17" s="10"/>
      <c r="D17" s="21">
        <f aca="true" t="shared" si="3" ref="D17:I17">((D9/D16)/4005)^2</f>
        <v>0.0727180911501073</v>
      </c>
      <c r="E17" s="21">
        <f t="shared" si="3"/>
        <v>0.032319151622269914</v>
      </c>
      <c r="F17" s="21">
        <f t="shared" si="3"/>
        <v>0.06873430683555666</v>
      </c>
      <c r="G17" s="21">
        <f t="shared" si="3"/>
        <v>0.03710106691332005</v>
      </c>
      <c r="H17" s="21">
        <f t="shared" si="3"/>
        <v>0.05049867440979674</v>
      </c>
      <c r="I17" s="21">
        <f t="shared" si="3"/>
        <v>0.032319151622269914</v>
      </c>
      <c r="J17" s="35" t="s">
        <v>78</v>
      </c>
    </row>
    <row r="18" spans="1:10" ht="12.75">
      <c r="A18" t="s">
        <v>8</v>
      </c>
      <c r="B18" t="s">
        <v>11</v>
      </c>
      <c r="C18" s="8">
        <v>0.035</v>
      </c>
      <c r="D18" s="8">
        <v>0.11</v>
      </c>
      <c r="E18" s="8">
        <v>0.085</v>
      </c>
      <c r="F18" s="8">
        <v>0.11</v>
      </c>
      <c r="G18" s="16">
        <v>0.068</v>
      </c>
      <c r="H18" s="8">
        <v>0.087</v>
      </c>
      <c r="I18" s="8">
        <v>0.085</v>
      </c>
      <c r="J18" t="s">
        <v>79</v>
      </c>
    </row>
    <row r="19" spans="1:9" ht="12.75">
      <c r="A19" t="s">
        <v>15</v>
      </c>
      <c r="B19" t="s">
        <v>11</v>
      </c>
      <c r="C19" s="9">
        <f aca="true" t="shared" si="4" ref="C19:I19">C18*C8/100</f>
        <v>0.005600000000000001</v>
      </c>
      <c r="D19" s="9">
        <f t="shared" si="4"/>
        <v>0.022000000000000002</v>
      </c>
      <c r="E19" s="9">
        <f t="shared" si="4"/>
        <v>0.0102</v>
      </c>
      <c r="F19" s="9">
        <f t="shared" si="4"/>
        <v>0.0088</v>
      </c>
      <c r="G19" s="5">
        <f t="shared" si="4"/>
        <v>0.012240000000000003</v>
      </c>
      <c r="H19" s="5">
        <f t="shared" si="4"/>
        <v>0.02436</v>
      </c>
      <c r="I19" s="9">
        <f t="shared" si="4"/>
        <v>0.0102</v>
      </c>
    </row>
    <row r="21" spans="1:3" ht="15.75">
      <c r="A21" s="4" t="s">
        <v>12</v>
      </c>
      <c r="B21" t="s">
        <v>19</v>
      </c>
      <c r="C21" s="3" t="s">
        <v>0</v>
      </c>
    </row>
    <row r="22" spans="3:6" ht="12.75">
      <c r="C22" s="9"/>
      <c r="D22" s="13" t="s">
        <v>14</v>
      </c>
      <c r="E22" s="9" t="s">
        <v>29</v>
      </c>
      <c r="F22" s="9" t="s">
        <v>10</v>
      </c>
    </row>
    <row r="23" spans="1:6" ht="12.75">
      <c r="A23" t="s">
        <v>13</v>
      </c>
      <c r="C23" s="9"/>
      <c r="D23" s="8">
        <v>0.2</v>
      </c>
      <c r="E23" s="6">
        <f>C11</f>
        <v>0.039900187187987546</v>
      </c>
      <c r="F23" s="6">
        <f>D23*E23</f>
        <v>0.00798003743759751</v>
      </c>
    </row>
    <row r="24" spans="1:8" ht="12.75">
      <c r="A24" t="s">
        <v>16</v>
      </c>
      <c r="C24" s="9"/>
      <c r="D24" s="14">
        <v>3.12</v>
      </c>
      <c r="E24" s="6">
        <f>(600/4005)^2</f>
        <v>0.022443855293242998</v>
      </c>
      <c r="F24" s="6">
        <f>D24*E24</f>
        <v>0.07002482851491816</v>
      </c>
      <c r="H24" t="s">
        <v>74</v>
      </c>
    </row>
    <row r="25" spans="1:6" ht="12.75">
      <c r="A25" t="s">
        <v>21</v>
      </c>
      <c r="B25" t="s">
        <v>23</v>
      </c>
      <c r="C25" s="8">
        <v>40</v>
      </c>
      <c r="D25" s="9"/>
      <c r="E25" s="9"/>
      <c r="F25" s="9"/>
    </row>
    <row r="26" spans="1:6" ht="12.75">
      <c r="A26" t="s">
        <v>73</v>
      </c>
      <c r="B26" t="s">
        <v>24</v>
      </c>
      <c r="C26" s="8">
        <v>40</v>
      </c>
      <c r="D26" s="9"/>
      <c r="E26" s="9"/>
      <c r="F26" s="9"/>
    </row>
    <row r="27" spans="2:6" ht="12.75">
      <c r="B27" t="s">
        <v>22</v>
      </c>
      <c r="C27" s="10">
        <f>1.3*(C25*C26)^0.625/(C25+C26)^0.25</f>
        <v>43.726613593193164</v>
      </c>
      <c r="D27" s="9"/>
      <c r="E27" s="9"/>
      <c r="F27" s="9"/>
    </row>
    <row r="28" spans="2:6" ht="12.75">
      <c r="B28" t="s">
        <v>25</v>
      </c>
      <c r="C28" s="15">
        <f>C27/C13</f>
        <v>1.7578121717092723</v>
      </c>
      <c r="D28" s="8">
        <v>0.31</v>
      </c>
      <c r="E28" s="6">
        <f>C11</f>
        <v>0.039900187187987546</v>
      </c>
      <c r="F28" s="5">
        <f>D28*E28</f>
        <v>0.012369058028276139</v>
      </c>
    </row>
    <row r="30" spans="1:6" ht="12.75">
      <c r="A30" s="3" t="s">
        <v>39</v>
      </c>
      <c r="B30" t="s">
        <v>11</v>
      </c>
      <c r="F30" s="5">
        <f>SUM(F28+F23+F24+C19)</f>
        <v>0.0959739239807918</v>
      </c>
    </row>
    <row r="32" ht="12.75">
      <c r="C32" s="3" t="s">
        <v>36</v>
      </c>
    </row>
    <row r="33" spans="1:6" ht="12.75">
      <c r="A33" t="s">
        <v>13</v>
      </c>
      <c r="D33" s="8">
        <v>0.2</v>
      </c>
      <c r="E33" s="6">
        <f>E17</f>
        <v>0.032319151622269914</v>
      </c>
      <c r="F33" s="6">
        <f>D33*E33</f>
        <v>0.006463830324453983</v>
      </c>
    </row>
    <row r="34" spans="1:6" ht="12.75">
      <c r="A34" t="s">
        <v>54</v>
      </c>
      <c r="D34" s="8">
        <v>1</v>
      </c>
      <c r="E34" s="6">
        <f>D17</f>
        <v>0.0727180911501073</v>
      </c>
      <c r="F34" s="6">
        <f>D34*E34</f>
        <v>0.0727180911501073</v>
      </c>
    </row>
    <row r="35" spans="1:6" ht="12.75">
      <c r="A35" t="s">
        <v>37</v>
      </c>
      <c r="D35" s="8">
        <v>0.18</v>
      </c>
      <c r="E35" s="6">
        <f>E17</f>
        <v>0.032319151622269914</v>
      </c>
      <c r="F35" s="6">
        <f>D35*E35</f>
        <v>0.005817447292008584</v>
      </c>
    </row>
    <row r="36" spans="1:6" ht="12.75">
      <c r="A36" t="s">
        <v>38</v>
      </c>
      <c r="D36" s="9"/>
      <c r="E36" s="9"/>
      <c r="F36" s="8">
        <v>0.06</v>
      </c>
    </row>
    <row r="38" spans="1:6" ht="12.75">
      <c r="A38" s="32" t="s">
        <v>52</v>
      </c>
      <c r="B38" s="33"/>
      <c r="F38" s="25">
        <f>SUM(F33:F36)+D19+E19</f>
        <v>0.1771993687665699</v>
      </c>
    </row>
    <row r="40" ht="12.75">
      <c r="C40" s="3" t="s">
        <v>42</v>
      </c>
    </row>
    <row r="41" spans="4:6" ht="12.75">
      <c r="D41" s="13" t="s">
        <v>14</v>
      </c>
      <c r="E41" s="9" t="s">
        <v>29</v>
      </c>
      <c r="F41" s="9" t="s">
        <v>10</v>
      </c>
    </row>
    <row r="42" spans="1:6" ht="12.75">
      <c r="A42" t="s">
        <v>49</v>
      </c>
      <c r="D42" s="8">
        <v>0.1</v>
      </c>
      <c r="E42" s="6">
        <f>F17</f>
        <v>0.06873430683555666</v>
      </c>
      <c r="F42" s="6">
        <f>D42*E42</f>
        <v>0.006873430683555667</v>
      </c>
    </row>
    <row r="43" spans="4:6" ht="12.75">
      <c r="D43" s="19"/>
      <c r="E43" s="20"/>
      <c r="F43" s="20"/>
    </row>
    <row r="44" ht="12.75">
      <c r="C44" s="3" t="s">
        <v>46</v>
      </c>
    </row>
    <row r="45" spans="1:6" ht="12.75">
      <c r="A45" t="s">
        <v>13</v>
      </c>
      <c r="D45" s="8">
        <v>0.2</v>
      </c>
      <c r="E45" s="6">
        <f>G17</f>
        <v>0.03710106691332005</v>
      </c>
      <c r="F45" s="6">
        <f>D45*E45</f>
        <v>0.00742021338266401</v>
      </c>
    </row>
    <row r="46" spans="1:6" ht="12.75">
      <c r="A46" t="s">
        <v>51</v>
      </c>
      <c r="B46" t="s">
        <v>50</v>
      </c>
      <c r="C46">
        <v>2</v>
      </c>
      <c r="D46" s="8">
        <v>0.18</v>
      </c>
      <c r="E46" s="6">
        <f>G17</f>
        <v>0.03710106691332005</v>
      </c>
      <c r="F46" s="5">
        <f>C46*D46*E46</f>
        <v>0.013356384088795217</v>
      </c>
    </row>
    <row r="47" spans="1:6" ht="12.75">
      <c r="A47" t="s">
        <v>47</v>
      </c>
      <c r="D47" s="9"/>
      <c r="E47" s="9"/>
      <c r="F47" s="14">
        <v>0.06</v>
      </c>
    </row>
    <row r="48" spans="1:6" ht="12.75">
      <c r="A48" t="s">
        <v>48</v>
      </c>
      <c r="D48" s="8">
        <v>1</v>
      </c>
      <c r="E48" s="6">
        <f>F17</f>
        <v>0.06873430683555666</v>
      </c>
      <c r="F48" s="6">
        <f>D48*E48</f>
        <v>0.06873430683555666</v>
      </c>
    </row>
    <row r="50" spans="1:6" ht="12.75">
      <c r="A50" s="32" t="s">
        <v>53</v>
      </c>
      <c r="B50" s="33"/>
      <c r="F50" s="25">
        <f>SUM(F45:F48)+D19+F19+G19</f>
        <v>0.19255090430701588</v>
      </c>
    </row>
    <row r="52" ht="12.75">
      <c r="C52" s="3" t="s">
        <v>58</v>
      </c>
    </row>
    <row r="54" spans="4:6" ht="12.75">
      <c r="D54" s="13" t="s">
        <v>14</v>
      </c>
      <c r="E54" s="9" t="s">
        <v>29</v>
      </c>
      <c r="F54" s="9" t="s">
        <v>10</v>
      </c>
    </row>
    <row r="55" spans="1:6" ht="12.75">
      <c r="A55" t="s">
        <v>61</v>
      </c>
      <c r="D55" s="8">
        <v>0.1</v>
      </c>
      <c r="E55" s="6">
        <f>F17</f>
        <v>0.06873430683555666</v>
      </c>
      <c r="F55" s="6">
        <f>D55*E55</f>
        <v>0.006873430683555667</v>
      </c>
    </row>
    <row r="56" spans="1:6" ht="12.75">
      <c r="A56" t="s">
        <v>62</v>
      </c>
      <c r="D56" s="8">
        <v>0.3</v>
      </c>
      <c r="E56" s="6">
        <f>H17</f>
        <v>0.05049867440979674</v>
      </c>
      <c r="F56" s="6">
        <f>D56*E56</f>
        <v>0.015149602322939021</v>
      </c>
    </row>
    <row r="57" spans="4:6" ht="12.75">
      <c r="D57" s="23"/>
      <c r="E57" s="2"/>
      <c r="F57" s="18"/>
    </row>
    <row r="58" spans="4:6" ht="12.75">
      <c r="D58" s="23"/>
      <c r="E58" s="2"/>
      <c r="F58" s="24"/>
    </row>
    <row r="59" spans="3:6" ht="12.75">
      <c r="C59" s="3" t="s">
        <v>64</v>
      </c>
      <c r="D59" s="23"/>
      <c r="E59" s="2"/>
      <c r="F59" s="18"/>
    </row>
    <row r="60" spans="4:6" ht="12.75">
      <c r="D60" s="23"/>
      <c r="E60" s="2"/>
      <c r="F60" s="18"/>
    </row>
    <row r="61" spans="1:6" ht="12.75">
      <c r="A61" t="s">
        <v>13</v>
      </c>
      <c r="D61" s="8">
        <v>0.2</v>
      </c>
      <c r="E61" s="6">
        <f>E17</f>
        <v>0.032319151622269914</v>
      </c>
      <c r="F61" s="6">
        <f>D61*E61</f>
        <v>0.006463830324453983</v>
      </c>
    </row>
    <row r="62" spans="1:6" ht="12.75">
      <c r="A62" t="s">
        <v>63</v>
      </c>
      <c r="D62" s="9"/>
      <c r="E62" s="9"/>
      <c r="F62" s="8">
        <v>0.06</v>
      </c>
    </row>
    <row r="64" spans="1:6" ht="12.75">
      <c r="A64" s="32" t="s">
        <v>65</v>
      </c>
      <c r="B64" s="33"/>
      <c r="F64" s="25">
        <f>D19+F19+H19+I19+F42+F55+F56+SUM(F61:F62)</f>
        <v>0.16072029401450433</v>
      </c>
    </row>
  </sheetData>
  <mergeCells count="1">
    <mergeCell ref="K2:L2"/>
  </mergeCells>
  <printOptions/>
  <pageMargins left="0.75" right="0.75" top="1" bottom="1" header="0.5" footer="0.5"/>
  <pageSetup fitToHeight="1" fitToWidth="1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A17" sqref="A17"/>
    </sheetView>
  </sheetViews>
  <sheetFormatPr defaultColWidth="9.140625" defaultRowHeight="12.75"/>
  <cols>
    <col min="1" max="1" width="17.57421875" style="0" customWidth="1"/>
    <col min="2" max="2" width="9.7109375" style="0" customWidth="1"/>
    <col min="3" max="3" width="11.421875" style="0" bestFit="1" customWidth="1"/>
    <col min="4" max="4" width="13.28125" style="0" customWidth="1"/>
    <col min="6" max="6" width="9.28125" style="0" customWidth="1"/>
    <col min="9" max="9" width="10.7109375" style="0" customWidth="1"/>
    <col min="10" max="10" width="9.8515625" style="0" customWidth="1"/>
    <col min="12" max="12" width="9.7109375" style="0" customWidth="1"/>
  </cols>
  <sheetData>
    <row r="1" ht="15.75">
      <c r="A1" s="4" t="s">
        <v>76</v>
      </c>
    </row>
    <row r="2" spans="11:12" ht="12.75">
      <c r="K2" s="37"/>
      <c r="L2" s="37"/>
    </row>
    <row r="3" spans="1:9" ht="12.75">
      <c r="A3" s="3" t="s">
        <v>17</v>
      </c>
      <c r="C3" s="31" t="s">
        <v>0</v>
      </c>
      <c r="D3" s="31" t="s">
        <v>26</v>
      </c>
      <c r="E3" s="31" t="s">
        <v>34</v>
      </c>
      <c r="F3" s="31" t="s">
        <v>71</v>
      </c>
      <c r="G3" s="31" t="s">
        <v>44</v>
      </c>
      <c r="H3" s="31" t="s">
        <v>71</v>
      </c>
      <c r="I3" s="31" t="s">
        <v>67</v>
      </c>
    </row>
    <row r="4" spans="1:9" ht="12.75">
      <c r="A4" t="s">
        <v>30</v>
      </c>
      <c r="C4" s="13" t="s">
        <v>31</v>
      </c>
      <c r="D4" s="13" t="s">
        <v>32</v>
      </c>
      <c r="E4" s="13" t="s">
        <v>33</v>
      </c>
      <c r="F4" s="13" t="s">
        <v>14</v>
      </c>
      <c r="G4" s="13" t="s">
        <v>43</v>
      </c>
      <c r="H4" s="13" t="s">
        <v>55</v>
      </c>
      <c r="I4" s="13" t="s">
        <v>66</v>
      </c>
    </row>
    <row r="5" spans="1:9" ht="12.75">
      <c r="A5" t="s">
        <v>72</v>
      </c>
      <c r="C5" s="34"/>
      <c r="D5" s="34"/>
      <c r="E5" s="13">
        <v>6</v>
      </c>
      <c r="F5" s="34"/>
      <c r="G5" s="13">
        <v>7</v>
      </c>
      <c r="H5" s="34"/>
      <c r="I5" s="13">
        <v>8</v>
      </c>
    </row>
    <row r="7" spans="1:12" ht="12.75">
      <c r="A7" t="s">
        <v>18</v>
      </c>
      <c r="L7" s="1"/>
    </row>
    <row r="8" spans="1:9" ht="12.75">
      <c r="A8" t="s">
        <v>20</v>
      </c>
      <c r="B8" t="s">
        <v>9</v>
      </c>
      <c r="C8" s="8">
        <v>16</v>
      </c>
      <c r="D8" s="8">
        <v>20</v>
      </c>
      <c r="E8" s="8">
        <v>12</v>
      </c>
      <c r="F8" s="8">
        <v>8</v>
      </c>
      <c r="G8" s="8">
        <v>18</v>
      </c>
      <c r="H8" s="8">
        <v>28</v>
      </c>
      <c r="I8" s="8">
        <v>12</v>
      </c>
    </row>
    <row r="9" spans="1:9" ht="12.75">
      <c r="A9" t="s">
        <v>1</v>
      </c>
      <c r="B9" t="s">
        <v>2</v>
      </c>
      <c r="C9" s="8">
        <v>2700</v>
      </c>
      <c r="D9" s="8">
        <v>2700</v>
      </c>
      <c r="E9" s="8">
        <v>600</v>
      </c>
      <c r="F9" s="8">
        <f>D9-E9</f>
        <v>2100</v>
      </c>
      <c r="G9" s="8">
        <v>900</v>
      </c>
      <c r="H9" s="8">
        <v>1200</v>
      </c>
      <c r="I9" s="8">
        <v>600</v>
      </c>
    </row>
    <row r="10" spans="1:9" ht="12.75">
      <c r="A10" t="s">
        <v>3</v>
      </c>
      <c r="B10" t="s">
        <v>5</v>
      </c>
      <c r="C10" s="8">
        <v>800</v>
      </c>
      <c r="D10" s="8">
        <v>1200</v>
      </c>
      <c r="E10" s="27">
        <v>600</v>
      </c>
      <c r="F10" s="8">
        <v>1200</v>
      </c>
      <c r="G10" s="27">
        <v>500</v>
      </c>
      <c r="H10" s="8">
        <v>1000</v>
      </c>
      <c r="I10" s="27">
        <v>900</v>
      </c>
    </row>
    <row r="11" spans="1:9" ht="12.75">
      <c r="A11" t="s">
        <v>28</v>
      </c>
      <c r="B11" t="s">
        <v>11</v>
      </c>
      <c r="C11" s="6">
        <f aca="true" t="shared" si="0" ref="C11:I11">(C10/4005)^2</f>
        <v>0.039900187187987546</v>
      </c>
      <c r="D11" s="6">
        <f t="shared" si="0"/>
        <v>0.08977542117297199</v>
      </c>
      <c r="E11" s="6">
        <f t="shared" si="0"/>
        <v>0.022443855293242998</v>
      </c>
      <c r="F11" s="6">
        <f t="shared" si="0"/>
        <v>0.08977542117297199</v>
      </c>
      <c r="G11" s="6">
        <f t="shared" si="0"/>
        <v>0.015586010620307636</v>
      </c>
      <c r="H11" s="6">
        <f t="shared" si="0"/>
        <v>0.062344042481230544</v>
      </c>
      <c r="I11" s="6">
        <f t="shared" si="0"/>
        <v>0.05049867440979674</v>
      </c>
    </row>
    <row r="12" spans="1:9" ht="12.75">
      <c r="A12" t="s">
        <v>4</v>
      </c>
      <c r="B12" t="s">
        <v>6</v>
      </c>
      <c r="C12" s="9">
        <f aca="true" t="shared" si="1" ref="C12:I12">C9/C10</f>
        <v>3.375</v>
      </c>
      <c r="D12" s="9">
        <f t="shared" si="1"/>
        <v>2.25</v>
      </c>
      <c r="E12" s="9">
        <f t="shared" si="1"/>
        <v>1</v>
      </c>
      <c r="F12" s="9">
        <f t="shared" si="1"/>
        <v>1.75</v>
      </c>
      <c r="G12" s="9">
        <f t="shared" si="1"/>
        <v>1.8</v>
      </c>
      <c r="H12" s="15">
        <f t="shared" si="1"/>
        <v>1.2</v>
      </c>
      <c r="I12" s="6">
        <f t="shared" si="1"/>
        <v>0.6666666666666666</v>
      </c>
    </row>
    <row r="13" spans="1:9" ht="12.75">
      <c r="A13" t="s">
        <v>57</v>
      </c>
      <c r="B13" t="s">
        <v>7</v>
      </c>
      <c r="C13" s="10">
        <f aca="true" t="shared" si="2" ref="C13:I13">(4*C12*144/3.14159)^0.5</f>
        <v>24.87558926769406</v>
      </c>
      <c r="D13" s="10">
        <f t="shared" si="2"/>
        <v>20.310833585634636</v>
      </c>
      <c r="E13" s="10">
        <f t="shared" si="2"/>
        <v>13.540555723756425</v>
      </c>
      <c r="F13" s="10">
        <f t="shared" si="2"/>
        <v>17.912471529335853</v>
      </c>
      <c r="G13" s="10">
        <f t="shared" si="2"/>
        <v>18.166561830865938</v>
      </c>
      <c r="H13" s="10">
        <f t="shared" si="2"/>
        <v>14.832935622114169</v>
      </c>
      <c r="I13" s="10">
        <f t="shared" si="2"/>
        <v>11.055817452308473</v>
      </c>
    </row>
    <row r="14" spans="1:10" ht="12.75">
      <c r="A14" t="s">
        <v>41</v>
      </c>
      <c r="C14" s="10"/>
      <c r="D14" s="11" t="s">
        <v>27</v>
      </c>
      <c r="E14" s="29" t="s">
        <v>68</v>
      </c>
      <c r="F14" s="12" t="s">
        <v>40</v>
      </c>
      <c r="G14" s="26" t="s">
        <v>70</v>
      </c>
      <c r="H14" s="12" t="s">
        <v>56</v>
      </c>
      <c r="I14" s="30" t="s">
        <v>69</v>
      </c>
      <c r="J14" s="7"/>
    </row>
    <row r="15" spans="1:10" ht="12.75">
      <c r="A15" t="s">
        <v>81</v>
      </c>
      <c r="C15" s="10"/>
      <c r="D15" s="11">
        <v>20.7</v>
      </c>
      <c r="E15" s="30">
        <v>13.1</v>
      </c>
      <c r="F15" s="12">
        <v>18.5</v>
      </c>
      <c r="G15" s="28">
        <v>16.6</v>
      </c>
      <c r="H15" s="12">
        <v>15.1</v>
      </c>
      <c r="I15" s="30">
        <v>10.7</v>
      </c>
      <c r="J15" s="7"/>
    </row>
    <row r="16" spans="1:10" ht="12.75">
      <c r="A16" t="s">
        <v>59</v>
      </c>
      <c r="C16" s="10"/>
      <c r="D16" s="22">
        <f>12*30/144</f>
        <v>2.5</v>
      </c>
      <c r="E16" s="22">
        <f>12*12/144</f>
        <v>1</v>
      </c>
      <c r="F16" s="22">
        <f>12*24/144</f>
        <v>2</v>
      </c>
      <c r="G16" s="22">
        <f>12*20/144</f>
        <v>1.6666666666666667</v>
      </c>
      <c r="H16" s="22">
        <f>12*16/144</f>
        <v>1.3333333333333333</v>
      </c>
      <c r="I16" s="22">
        <f>12*8/144</f>
        <v>0.6666666666666666</v>
      </c>
      <c r="J16" s="7"/>
    </row>
    <row r="17" spans="1:10" ht="12.75">
      <c r="A17" t="s">
        <v>60</v>
      </c>
      <c r="C17" s="10"/>
      <c r="D17" s="21">
        <f aca="true" t="shared" si="3" ref="D17:I17">((D9/D16)/4005)^2</f>
        <v>0.0727180911501073</v>
      </c>
      <c r="E17" s="21">
        <f t="shared" si="3"/>
        <v>0.022443855293242998</v>
      </c>
      <c r="F17" s="21">
        <f t="shared" si="3"/>
        <v>0.06873430683555666</v>
      </c>
      <c r="G17" s="21">
        <f t="shared" si="3"/>
        <v>0.018179522787526825</v>
      </c>
      <c r="H17" s="21">
        <f t="shared" si="3"/>
        <v>0.05049867440979674</v>
      </c>
      <c r="I17" s="21">
        <f t="shared" si="3"/>
        <v>0.05049867440979674</v>
      </c>
      <c r="J17" s="35" t="s">
        <v>78</v>
      </c>
    </row>
    <row r="18" spans="1:10" ht="12.75">
      <c r="A18" t="s">
        <v>8</v>
      </c>
      <c r="B18" t="s">
        <v>11</v>
      </c>
      <c r="C18" s="8">
        <v>0.035</v>
      </c>
      <c r="D18" s="8">
        <v>0.11</v>
      </c>
      <c r="E18" s="27">
        <v>0.06</v>
      </c>
      <c r="F18" s="8">
        <v>0.11</v>
      </c>
      <c r="G18" s="25">
        <v>0.033</v>
      </c>
      <c r="H18" s="8">
        <v>0.087</v>
      </c>
      <c r="I18" s="27">
        <v>0.15</v>
      </c>
      <c r="J18" t="s">
        <v>79</v>
      </c>
    </row>
    <row r="19" spans="1:9" ht="12.75">
      <c r="A19" t="s">
        <v>15</v>
      </c>
      <c r="B19" t="s">
        <v>11</v>
      </c>
      <c r="C19" s="9">
        <f aca="true" t="shared" si="4" ref="C19:I19">C18*C8/100</f>
        <v>0.005600000000000001</v>
      </c>
      <c r="D19" s="9">
        <f t="shared" si="4"/>
        <v>0.022000000000000002</v>
      </c>
      <c r="E19" s="9">
        <f t="shared" si="4"/>
        <v>0.0072</v>
      </c>
      <c r="F19" s="9">
        <f t="shared" si="4"/>
        <v>0.0088</v>
      </c>
      <c r="G19" s="5">
        <f t="shared" si="4"/>
        <v>0.005940000000000001</v>
      </c>
      <c r="H19" s="5">
        <f t="shared" si="4"/>
        <v>0.02436</v>
      </c>
      <c r="I19" s="9">
        <f t="shared" si="4"/>
        <v>0.018</v>
      </c>
    </row>
    <row r="21" spans="1:3" ht="15.75">
      <c r="A21" s="4" t="s">
        <v>12</v>
      </c>
      <c r="B21" t="s">
        <v>19</v>
      </c>
      <c r="C21" s="3" t="s">
        <v>0</v>
      </c>
    </row>
    <row r="22" spans="3:6" ht="12.75">
      <c r="C22" s="9"/>
      <c r="D22" s="13" t="s">
        <v>14</v>
      </c>
      <c r="E22" s="9" t="s">
        <v>29</v>
      </c>
      <c r="F22" s="9" t="s">
        <v>10</v>
      </c>
    </row>
    <row r="23" spans="1:6" ht="12.75">
      <c r="A23" t="s">
        <v>13</v>
      </c>
      <c r="C23" s="9"/>
      <c r="D23" s="8">
        <v>0.2</v>
      </c>
      <c r="E23" s="6">
        <f>C11</f>
        <v>0.039900187187987546</v>
      </c>
      <c r="F23" s="6">
        <f>D23*E23</f>
        <v>0.00798003743759751</v>
      </c>
    </row>
    <row r="24" spans="1:6" ht="12.75">
      <c r="A24" t="s">
        <v>16</v>
      </c>
      <c r="C24" s="9"/>
      <c r="D24" s="14">
        <v>3.12</v>
      </c>
      <c r="E24" s="6">
        <f>(600/4005)^2</f>
        <v>0.022443855293242998</v>
      </c>
      <c r="F24" s="6">
        <f>D24*E24</f>
        <v>0.07002482851491816</v>
      </c>
    </row>
    <row r="25" spans="1:6" ht="12.75">
      <c r="A25" t="s">
        <v>21</v>
      </c>
      <c r="B25" t="s">
        <v>23</v>
      </c>
      <c r="C25" s="8">
        <v>40</v>
      </c>
      <c r="D25" s="9"/>
      <c r="E25" s="9"/>
      <c r="F25" s="9"/>
    </row>
    <row r="26" spans="2:6" ht="12.75">
      <c r="B26" t="s">
        <v>24</v>
      </c>
      <c r="C26" s="8">
        <v>40</v>
      </c>
      <c r="D26" s="9"/>
      <c r="E26" s="9"/>
      <c r="F26" s="9"/>
    </row>
    <row r="27" spans="2:6" ht="12.75">
      <c r="B27" t="s">
        <v>22</v>
      </c>
      <c r="C27" s="10">
        <f>1.3*(C25*C26)^0.625/(C25+C26)^0.25</f>
        <v>43.726613593193164</v>
      </c>
      <c r="D27" s="9"/>
      <c r="E27" s="9"/>
      <c r="F27" s="9"/>
    </row>
    <row r="28" spans="2:6" ht="12.75">
      <c r="B28" t="s">
        <v>25</v>
      </c>
      <c r="C28" s="15">
        <f>C27/C13</f>
        <v>1.7578121717092723</v>
      </c>
      <c r="D28" s="8">
        <v>0.31</v>
      </c>
      <c r="E28" s="6">
        <f>C11</f>
        <v>0.039900187187987546</v>
      </c>
      <c r="F28" s="5">
        <f>D28*E28</f>
        <v>0.012369058028276139</v>
      </c>
    </row>
    <row r="30" spans="1:6" ht="12.75">
      <c r="A30" s="3" t="s">
        <v>39</v>
      </c>
      <c r="B30" t="s">
        <v>11</v>
      </c>
      <c r="F30" s="5">
        <f>SUM(F28+F23+F24+C19)</f>
        <v>0.0959739239807918</v>
      </c>
    </row>
    <row r="32" ht="12.75">
      <c r="C32" s="3" t="s">
        <v>36</v>
      </c>
    </row>
    <row r="33" spans="1:6" ht="12.75">
      <c r="A33" t="s">
        <v>13</v>
      </c>
      <c r="D33" s="8">
        <v>0.2</v>
      </c>
      <c r="E33" s="6">
        <f>E17</f>
        <v>0.022443855293242998</v>
      </c>
      <c r="F33" s="6">
        <f>D33*E33</f>
        <v>0.0044887710586486</v>
      </c>
    </row>
    <row r="34" spans="1:6" ht="12.75">
      <c r="A34" t="s">
        <v>54</v>
      </c>
      <c r="D34" s="8">
        <v>1</v>
      </c>
      <c r="E34" s="6">
        <f>D17</f>
        <v>0.0727180911501073</v>
      </c>
      <c r="F34" s="6">
        <f>D34*E34</f>
        <v>0.0727180911501073</v>
      </c>
    </row>
    <row r="35" spans="1:6" ht="12.75">
      <c r="A35" t="s">
        <v>37</v>
      </c>
      <c r="D35" s="8">
        <v>0.18</v>
      </c>
      <c r="E35" s="6">
        <f>E17</f>
        <v>0.022443855293242998</v>
      </c>
      <c r="F35" s="6">
        <f>D35*E35</f>
        <v>0.004039893952783739</v>
      </c>
    </row>
    <row r="36" spans="1:6" ht="12.75">
      <c r="A36" t="s">
        <v>38</v>
      </c>
      <c r="D36" s="9"/>
      <c r="E36" s="9"/>
      <c r="F36" s="8">
        <v>0.06</v>
      </c>
    </row>
    <row r="38" spans="1:6" ht="12.75">
      <c r="A38" s="32" t="s">
        <v>52</v>
      </c>
      <c r="B38" s="33"/>
      <c r="F38" s="25">
        <f>SUM(F33:F36)+D19+E19</f>
        <v>0.17044675616153965</v>
      </c>
    </row>
    <row r="40" ht="12.75">
      <c r="C40" s="3" t="s">
        <v>42</v>
      </c>
    </row>
    <row r="41" spans="4:6" ht="12.75">
      <c r="D41" s="13" t="s">
        <v>14</v>
      </c>
      <c r="E41" s="9" t="s">
        <v>29</v>
      </c>
      <c r="F41" s="9" t="s">
        <v>10</v>
      </c>
    </row>
    <row r="42" spans="1:6" ht="12.75">
      <c r="A42" t="s">
        <v>49</v>
      </c>
      <c r="D42" s="8">
        <v>0.1</v>
      </c>
      <c r="E42" s="6">
        <f>F17</f>
        <v>0.06873430683555666</v>
      </c>
      <c r="F42" s="6">
        <f>D42*E42</f>
        <v>0.006873430683555667</v>
      </c>
    </row>
    <row r="43" spans="4:6" ht="12.75">
      <c r="D43" s="19"/>
      <c r="E43" s="20"/>
      <c r="F43" s="20"/>
    </row>
    <row r="44" ht="12.75">
      <c r="C44" s="3" t="s">
        <v>46</v>
      </c>
    </row>
    <row r="45" spans="1:6" ht="12.75">
      <c r="A45" t="s">
        <v>13</v>
      </c>
      <c r="D45" s="8">
        <v>0.2</v>
      </c>
      <c r="E45" s="6">
        <f>G17</f>
        <v>0.018179522787526825</v>
      </c>
      <c r="F45" s="6">
        <f>D45*E45</f>
        <v>0.0036359045575053654</v>
      </c>
    </row>
    <row r="46" spans="1:6" ht="12.75">
      <c r="A46" t="s">
        <v>51</v>
      </c>
      <c r="B46" t="s">
        <v>50</v>
      </c>
      <c r="C46">
        <v>2</v>
      </c>
      <c r="D46" s="8">
        <v>0.18</v>
      </c>
      <c r="E46" s="6">
        <f>G17</f>
        <v>0.018179522787526825</v>
      </c>
      <c r="F46" s="5">
        <f>C46*D46*E46</f>
        <v>0.006544628203509656</v>
      </c>
    </row>
    <row r="47" spans="1:6" ht="12.75">
      <c r="A47" t="s">
        <v>47</v>
      </c>
      <c r="D47" s="9"/>
      <c r="E47" s="9"/>
      <c r="F47" s="14">
        <v>0.06</v>
      </c>
    </row>
    <row r="48" spans="1:6" ht="12.75">
      <c r="A48" t="s">
        <v>48</v>
      </c>
      <c r="D48" s="8">
        <v>1</v>
      </c>
      <c r="E48" s="6">
        <f>F17</f>
        <v>0.06873430683555666</v>
      </c>
      <c r="F48" s="6">
        <f>D48*E48</f>
        <v>0.06873430683555666</v>
      </c>
    </row>
    <row r="50" spans="1:6" ht="12.75">
      <c r="A50" s="32" t="s">
        <v>53</v>
      </c>
      <c r="B50" s="33"/>
      <c r="F50" s="25">
        <f>SUM(F45:F48)+D19+F19+G19</f>
        <v>0.1756548395965717</v>
      </c>
    </row>
    <row r="52" ht="12.75">
      <c r="C52" s="3" t="s">
        <v>58</v>
      </c>
    </row>
    <row r="54" spans="4:6" ht="12.75">
      <c r="D54" s="13" t="s">
        <v>14</v>
      </c>
      <c r="E54" s="9" t="s">
        <v>29</v>
      </c>
      <c r="F54" s="9" t="s">
        <v>10</v>
      </c>
    </row>
    <row r="55" spans="1:6" ht="12.75">
      <c r="A55" t="s">
        <v>61</v>
      </c>
      <c r="D55" s="8">
        <v>0.1</v>
      </c>
      <c r="E55" s="6">
        <f>F17</f>
        <v>0.06873430683555666</v>
      </c>
      <c r="F55" s="6">
        <f>D55*E55</f>
        <v>0.006873430683555667</v>
      </c>
    </row>
    <row r="56" spans="1:6" ht="12.75">
      <c r="A56" t="s">
        <v>62</v>
      </c>
      <c r="D56" s="8">
        <v>0.3</v>
      </c>
      <c r="E56" s="6">
        <f>H17</f>
        <v>0.05049867440979674</v>
      </c>
      <c r="F56" s="6">
        <f>D56*E56</f>
        <v>0.015149602322939021</v>
      </c>
    </row>
    <row r="57" spans="4:6" ht="12.75">
      <c r="D57" s="23"/>
      <c r="E57" s="2"/>
      <c r="F57" s="18"/>
    </row>
    <row r="58" spans="4:6" ht="12.75">
      <c r="D58" s="23"/>
      <c r="E58" s="2"/>
      <c r="F58" s="24"/>
    </row>
    <row r="59" spans="3:6" ht="12.75">
      <c r="C59" s="3" t="s">
        <v>64</v>
      </c>
      <c r="D59" s="23"/>
      <c r="E59" s="2"/>
      <c r="F59" s="18"/>
    </row>
    <row r="60" spans="4:6" ht="12.75">
      <c r="D60" s="23"/>
      <c r="E60" s="2"/>
      <c r="F60" s="18"/>
    </row>
    <row r="61" spans="1:6" ht="12.75">
      <c r="A61" t="s">
        <v>13</v>
      </c>
      <c r="D61" s="8">
        <v>0.2</v>
      </c>
      <c r="E61" s="6">
        <f>I17</f>
        <v>0.05049867440979674</v>
      </c>
      <c r="F61" s="6">
        <f>D61*E61</f>
        <v>0.010099734881959348</v>
      </c>
    </row>
    <row r="62" spans="1:6" ht="12.75">
      <c r="A62" t="s">
        <v>63</v>
      </c>
      <c r="D62" s="9"/>
      <c r="E62" s="9"/>
      <c r="F62" s="8">
        <v>0.06</v>
      </c>
    </row>
    <row r="64" spans="1:6" ht="12.75">
      <c r="A64" s="32" t="s">
        <v>65</v>
      </c>
      <c r="B64" s="33"/>
      <c r="F64" s="25">
        <f>D19+F19+H19+I19+F42+F55+F56+SUM(F61:F62)</f>
        <v>0.1721561985720097</v>
      </c>
    </row>
  </sheetData>
  <mergeCells count="1">
    <mergeCell ref="K2:L2"/>
  </mergeCells>
  <printOptions/>
  <pageMargins left="0.75" right="0.75" top="1" bottom="1" header="0.5" footer="0.5"/>
  <pageSetup fitToHeight="1" fitToWidth="1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Ralph M Cohen 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Cohen</dc:creator>
  <cp:keywords/>
  <dc:description/>
  <cp:lastModifiedBy>Ralph Cohen</cp:lastModifiedBy>
  <cp:lastPrinted>2010-03-08T00:52:14Z</cp:lastPrinted>
  <dcterms:created xsi:type="dcterms:W3CDTF">2010-02-25T06:08:56Z</dcterms:created>
  <dcterms:modified xsi:type="dcterms:W3CDTF">2014-02-23T00:46:37Z</dcterms:modified>
  <cp:category/>
  <cp:version/>
  <cp:contentType/>
  <cp:contentStatus/>
</cp:coreProperties>
</file>