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\Dropbox\Financial Strategies\Spring 2017\"/>
    </mc:Choice>
  </mc:AlternateContent>
  <bookViews>
    <workbookView xWindow="0" yWindow="0" windowWidth="12075" windowHeight="5835"/>
  </bookViews>
  <sheets>
    <sheet name="(A) Exh. 2" sheetId="16" r:id="rId1"/>
  </sheets>
  <definedNames>
    <definedName name="Depr_Years">'(A) Exh. 2'!$K$10</definedName>
    <definedName name="Inflation">'(A) Exh. 2'!$E$10</definedName>
    <definedName name="Investment">'(A) Exh. 2'!$K$9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42788.6656018519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utput">'(A) Exh. 2'!$E$7</definedName>
    <definedName name="Output_Gain">'(A) Exh. 2'!$E$8</definedName>
    <definedName name="Overhead">'(A) Exh. 2'!$K$15</definedName>
    <definedName name="Price_Ton">'(A) Exh. 2'!$E$9</definedName>
    <definedName name="_xlnm.Print_Area" localSheetId="0">'(A) Exh. 2'!#REF!</definedName>
    <definedName name="Salvage">'(A) Exh. 2'!$K$11</definedName>
    <definedName name="WIP">'(A) Exh. 2'!$K$12</definedName>
  </definedNames>
  <calcPr calcId="171027"/>
</workbook>
</file>

<file path=xl/calcChain.xml><?xml version="1.0" encoding="utf-8"?>
<calcChain xmlns="http://schemas.openxmlformats.org/spreadsheetml/2006/main">
  <c r="E20" i="16" l="1"/>
  <c r="D44" i="16" l="1"/>
  <c r="D41" i="16" s="1"/>
  <c r="E38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L36" i="16"/>
  <c r="L42" i="16" s="1"/>
  <c r="K36" i="16"/>
  <c r="K42" i="16" s="1"/>
  <c r="J36" i="16"/>
  <c r="J42" i="16" s="1"/>
  <c r="I36" i="16"/>
  <c r="I42" i="16" s="1"/>
  <c r="H36" i="16"/>
  <c r="H42" i="16" s="1"/>
  <c r="G36" i="16"/>
  <c r="G42" i="16" s="1"/>
  <c r="F36" i="16"/>
  <c r="F42" i="16" s="1"/>
  <c r="E36" i="16"/>
  <c r="E42" i="16" s="1"/>
  <c r="M27" i="16"/>
  <c r="M28" i="16" s="1"/>
  <c r="M33" i="16" s="1"/>
  <c r="L27" i="16"/>
  <c r="L28" i="16" s="1"/>
  <c r="L33" i="16" s="1"/>
  <c r="K27" i="16"/>
  <c r="J27" i="16"/>
  <c r="J28" i="16" s="1"/>
  <c r="J33" i="16" s="1"/>
  <c r="I27" i="16"/>
  <c r="H27" i="16"/>
  <c r="H28" i="16" s="1"/>
  <c r="G27" i="16"/>
  <c r="G28" i="16" s="1"/>
  <c r="G33" i="16" s="1"/>
  <c r="F27" i="16"/>
  <c r="F28" i="16" s="1"/>
  <c r="F33" i="16" s="1"/>
  <c r="E27" i="16"/>
  <c r="E28" i="16" s="1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S20" i="16"/>
  <c r="R20" i="16"/>
  <c r="Q20" i="16"/>
  <c r="P20" i="16"/>
  <c r="P22" i="16" s="1"/>
  <c r="O20" i="16"/>
  <c r="N20" i="16"/>
  <c r="M20" i="16"/>
  <c r="M22" i="16" s="1"/>
  <c r="L20" i="16"/>
  <c r="L22" i="16" s="1"/>
  <c r="K20" i="16"/>
  <c r="K22" i="16" s="1"/>
  <c r="K24" i="16" s="1"/>
  <c r="J20" i="16"/>
  <c r="J22" i="16" s="1"/>
  <c r="I20" i="16"/>
  <c r="I22" i="16" s="1"/>
  <c r="H20" i="16"/>
  <c r="H22" i="16" s="1"/>
  <c r="G20" i="16"/>
  <c r="G22" i="16" s="1"/>
  <c r="G24" i="16" s="1"/>
  <c r="F20" i="16"/>
  <c r="F22" i="16" s="1"/>
  <c r="E21" i="16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M17" i="16"/>
  <c r="M36" i="16"/>
  <c r="M42" i="16"/>
  <c r="N27" i="16"/>
  <c r="N28" i="16" s="1"/>
  <c r="N17" i="16"/>
  <c r="O27" i="16"/>
  <c r="O28" i="16" s="1"/>
  <c r="N36" i="16"/>
  <c r="N42" i="16" s="1"/>
  <c r="O17" i="16"/>
  <c r="P27" i="16" s="1"/>
  <c r="O36" i="16"/>
  <c r="O42" i="16" s="1"/>
  <c r="P17" i="16"/>
  <c r="M24" i="16" l="1"/>
  <c r="M29" i="16" s="1"/>
  <c r="M39" i="16" s="1"/>
  <c r="I24" i="16"/>
  <c r="N22" i="16"/>
  <c r="N24" i="16" s="1"/>
  <c r="N29" i="16" s="1"/>
  <c r="N39" i="16" s="1"/>
  <c r="O22" i="16"/>
  <c r="O24" i="16" s="1"/>
  <c r="O29" i="16" s="1"/>
  <c r="O39" i="16" s="1"/>
  <c r="E33" i="16"/>
  <c r="N33" i="16"/>
  <c r="E22" i="16"/>
  <c r="E24" i="16" s="1"/>
  <c r="E29" i="16" s="1"/>
  <c r="E39" i="16" s="1"/>
  <c r="I32" i="16"/>
  <c r="H24" i="16"/>
  <c r="H29" i="16" s="1"/>
  <c r="H39" i="16" s="1"/>
  <c r="P24" i="16"/>
  <c r="P32" i="16" s="1"/>
  <c r="M32" i="16"/>
  <c r="M34" i="16" s="1"/>
  <c r="K32" i="16"/>
  <c r="L24" i="16"/>
  <c r="L29" i="16" s="1"/>
  <c r="L39" i="16" s="1"/>
  <c r="Q27" i="16"/>
  <c r="Q17" i="16"/>
  <c r="P36" i="16"/>
  <c r="P42" i="16" s="1"/>
  <c r="P28" i="16"/>
  <c r="P33" i="16" s="1"/>
  <c r="F24" i="16"/>
  <c r="F29" i="16" s="1"/>
  <c r="F39" i="16" s="1"/>
  <c r="G29" i="16"/>
  <c r="G39" i="16" s="1"/>
  <c r="G32" i="16"/>
  <c r="G34" i="16" s="1"/>
  <c r="Q22" i="16"/>
  <c r="J24" i="16"/>
  <c r="J29" i="16" s="1"/>
  <c r="J39" i="16" s="1"/>
  <c r="O33" i="16"/>
  <c r="N32" i="16"/>
  <c r="I28" i="16"/>
  <c r="I29" i="16" s="1"/>
  <c r="I39" i="16" s="1"/>
  <c r="K28" i="16"/>
  <c r="K29" i="16" s="1"/>
  <c r="K39" i="16" s="1"/>
  <c r="H33" i="16"/>
  <c r="N34" i="16" l="1"/>
  <c r="N43" i="16" s="1"/>
  <c r="N44" i="16" s="1"/>
  <c r="E32" i="16"/>
  <c r="E34" i="16" s="1"/>
  <c r="E43" i="16" s="1"/>
  <c r="E44" i="16" s="1"/>
  <c r="H32" i="16"/>
  <c r="H34" i="16" s="1"/>
  <c r="H43" i="16" s="1"/>
  <c r="H44" i="16" s="1"/>
  <c r="O32" i="16"/>
  <c r="O34" i="16" s="1"/>
  <c r="J32" i="16"/>
  <c r="J34" i="16" s="1"/>
  <c r="I33" i="16"/>
  <c r="I34" i="16" s="1"/>
  <c r="F32" i="16"/>
  <c r="F34" i="16" s="1"/>
  <c r="R22" i="16"/>
  <c r="Q36" i="16"/>
  <c r="Q42" i="16" s="1"/>
  <c r="R17" i="16"/>
  <c r="R27" i="16"/>
  <c r="K33" i="16"/>
  <c r="K34" i="16" s="1"/>
  <c r="P34" i="16"/>
  <c r="Q28" i="16"/>
  <c r="Q33" i="16" s="1"/>
  <c r="Q24" i="16"/>
  <c r="P29" i="16"/>
  <c r="P39" i="16" s="1"/>
  <c r="L32" i="16"/>
  <c r="L34" i="16" s="1"/>
  <c r="F43" i="16" l="1"/>
  <c r="F44" i="16" s="1"/>
  <c r="O43" i="16"/>
  <c r="O44" i="16" s="1"/>
  <c r="G43" i="16"/>
  <c r="G44" i="16" s="1"/>
  <c r="K43" i="16"/>
  <c r="K44" i="16" s="1"/>
  <c r="J43" i="16"/>
  <c r="J44" i="16" s="1"/>
  <c r="S22" i="16"/>
  <c r="S27" i="16"/>
  <c r="S17" i="16"/>
  <c r="S36" i="16" s="1"/>
  <c r="S42" i="16" s="1"/>
  <c r="R36" i="16"/>
  <c r="R42" i="16" s="1"/>
  <c r="R28" i="16"/>
  <c r="R33" i="16" s="1"/>
  <c r="Q29" i="16"/>
  <c r="Q39" i="16" s="1"/>
  <c r="P43" i="16"/>
  <c r="P44" i="16" s="1"/>
  <c r="I43" i="16"/>
  <c r="I44" i="16" s="1"/>
  <c r="Q32" i="16"/>
  <c r="Q34" i="16" s="1"/>
  <c r="Q43" i="16" s="1"/>
  <c r="L43" i="16"/>
  <c r="L44" i="16" s="1"/>
  <c r="M43" i="16"/>
  <c r="M44" i="16" s="1"/>
  <c r="R24" i="16"/>
  <c r="R29" i="16" l="1"/>
  <c r="R39" i="16" s="1"/>
  <c r="R32" i="16"/>
  <c r="R34" i="16" s="1"/>
  <c r="R43" i="16" s="1"/>
  <c r="S43" i="16" s="1"/>
  <c r="Q44" i="16"/>
  <c r="S24" i="16"/>
  <c r="S28" i="16"/>
  <c r="S33" i="16" s="1"/>
  <c r="R44" i="16" l="1"/>
  <c r="S29" i="16"/>
  <c r="S39" i="16" s="1"/>
  <c r="S44" i="16" s="1"/>
  <c r="S32" i="16"/>
  <c r="S34" i="16" s="1"/>
</calcChain>
</file>

<file path=xl/sharedStrings.xml><?xml version="1.0" encoding="utf-8"?>
<sst xmlns="http://schemas.openxmlformats.org/spreadsheetml/2006/main" count="58" uniqueCount="56">
  <si>
    <t xml:space="preserve">           Exhibit 2</t>
  </si>
  <si>
    <t>VICTORIA CHEMICALS (A)</t>
  </si>
  <si>
    <t>Frank Greystock's DCF Analysis of Merseyside Project</t>
  </si>
  <si>
    <t>(financial values in millions of British pounds)</t>
  </si>
  <si>
    <t>Assumptions</t>
  </si>
  <si>
    <t>Annual Output (metric tons)</t>
  </si>
  <si>
    <t>Discount rate</t>
  </si>
  <si>
    <t>Output Gain/Original Output</t>
  </si>
  <si>
    <t>Tax Rate</t>
  </si>
  <si>
    <t>Price/ton (pounds sterling)</t>
  </si>
  <si>
    <t>Investment Outlay (mill.)</t>
  </si>
  <si>
    <t>Inflation Rate (prices and costs)</t>
  </si>
  <si>
    <t>Depreciable Life (years)</t>
  </si>
  <si>
    <t>Gross Margin (ex. Deprec.)</t>
  </si>
  <si>
    <t>Salvage Value</t>
  </si>
  <si>
    <t>Old Gross Margin</t>
  </si>
  <si>
    <t>WIP Inventory/Cost of Goods</t>
  </si>
  <si>
    <t xml:space="preserve"> </t>
  </si>
  <si>
    <t>Energy Savings/Sales</t>
  </si>
  <si>
    <t>Yr. 1-5</t>
  </si>
  <si>
    <t>Months Downtime, Construction</t>
  </si>
  <si>
    <t>Yr. 6-10</t>
  </si>
  <si>
    <t>Preliminary Engineering Costs</t>
  </si>
  <si>
    <t>Yr. 11-15</t>
  </si>
  <si>
    <t>Overhead/Investment</t>
  </si>
  <si>
    <t>Year</t>
  </si>
  <si>
    <t>Now</t>
  </si>
  <si>
    <t>1. Estimate of Incremental Gross Profit</t>
  </si>
  <si>
    <t>New Output (tons)</t>
  </si>
  <si>
    <t>Lost Output--Construction</t>
  </si>
  <si>
    <t>New Sales (Millions)</t>
  </si>
  <si>
    <t>New Gross Margin</t>
  </si>
  <si>
    <t>New Gross Profit</t>
  </si>
  <si>
    <t>Old Output</t>
  </si>
  <si>
    <t>Old Sales</t>
  </si>
  <si>
    <t>Old Gross Profit</t>
  </si>
  <si>
    <t>Incremental Gross Profit</t>
  </si>
  <si>
    <t>2. Estimate of Incremental WIP inventory</t>
  </si>
  <si>
    <t>New WIP inventory</t>
  </si>
  <si>
    <t>Old WIP inventory</t>
  </si>
  <si>
    <t>Incremental WIP inventory</t>
  </si>
  <si>
    <t>3. Estimate of Incremental Depreciation</t>
  </si>
  <si>
    <t>New Depreciation</t>
  </si>
  <si>
    <t>4. Overhead</t>
  </si>
  <si>
    <t>5. Prelim. Engineering Costs</t>
  </si>
  <si>
    <t xml:space="preserve">    Pretax Incremental Profit</t>
  </si>
  <si>
    <t>6. Cash Flow Adjustments</t>
  </si>
  <si>
    <t xml:space="preserve">   Less Capital Expenditures</t>
  </si>
  <si>
    <t xml:space="preserve">   Add back Depreciation</t>
  </si>
  <si>
    <t xml:space="preserve">   Less Added WIP inventory</t>
  </si>
  <si>
    <t>7. Free Cash Flow</t>
  </si>
  <si>
    <t>NPV</t>
  </si>
  <si>
    <t>IRR</t>
  </si>
  <si>
    <t>MIRR</t>
  </si>
  <si>
    <t>Profitability Index</t>
  </si>
  <si>
    <t>Payback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</si>
</sst>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0.0"/>
    <numFmt numFmtId="166" formatCode="0.00_)"/>
    <numFmt numFmtId="167" formatCode="#,##0.00;[Red]#,##0.00"/>
  </numFmts>
  <fonts count="8" x14ac:knownFonts="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" applyFont="1" applyAlignment="1" applyProtection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 applyProtection="1">
      <alignment horizontal="centerContinuous"/>
    </xf>
    <xf numFmtId="0" fontId="5" fillId="0" borderId="0" xfId="2" applyFont="1" applyBorder="1"/>
    <xf numFmtId="0" fontId="4" fillId="0" borderId="1" xfId="2" applyFont="1" applyBorder="1" applyAlignment="1" applyProtection="1">
      <alignment horizontal="left"/>
    </xf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 applyAlignment="1" applyProtection="1">
      <alignment horizontal="left"/>
    </xf>
    <xf numFmtId="37" fontId="5" fillId="0" borderId="0" xfId="2" applyNumberFormat="1" applyFont="1" applyBorder="1" applyProtection="1"/>
    <xf numFmtId="0" fontId="5" fillId="0" borderId="0" xfId="2" applyFont="1" applyBorder="1" applyAlignment="1" applyProtection="1">
      <alignment horizontal="left"/>
    </xf>
    <xf numFmtId="164" fontId="5" fillId="0" borderId="5" xfId="2" applyNumberFormat="1" applyFont="1" applyBorder="1" applyProtection="1"/>
    <xf numFmtId="0" fontId="6" fillId="0" borderId="0" xfId="2" applyFont="1" applyBorder="1"/>
    <xf numFmtId="164" fontId="5" fillId="0" borderId="0" xfId="2" applyNumberFormat="1" applyFont="1" applyBorder="1" applyProtection="1"/>
    <xf numFmtId="9" fontId="5" fillId="0" borderId="5" xfId="2" applyNumberFormat="1" applyFont="1" applyBorder="1" applyProtection="1"/>
    <xf numFmtId="0" fontId="5" fillId="0" borderId="0" xfId="2" applyFont="1" applyBorder="1" applyProtection="1"/>
    <xf numFmtId="165" fontId="5" fillId="0" borderId="5" xfId="2" applyNumberFormat="1" applyFont="1" applyBorder="1"/>
    <xf numFmtId="164" fontId="5" fillId="0" borderId="0" xfId="4" applyNumberFormat="1" applyFont="1" applyBorder="1" applyProtection="1"/>
    <xf numFmtId="0" fontId="5" fillId="0" borderId="5" xfId="2" applyFont="1" applyBorder="1" applyProtection="1"/>
    <xf numFmtId="10" fontId="5" fillId="0" borderId="0" xfId="2" applyNumberFormat="1" applyFont="1" applyBorder="1" applyProtection="1"/>
    <xf numFmtId="0" fontId="5" fillId="0" borderId="0" xfId="2" applyFont="1" applyBorder="1" applyAlignment="1" applyProtection="1">
      <alignment horizontal="center"/>
    </xf>
    <xf numFmtId="0" fontId="5" fillId="0" borderId="4" xfId="2" applyFont="1" applyBorder="1"/>
    <xf numFmtId="0" fontId="5" fillId="0" borderId="6" xfId="2" applyFont="1" applyBorder="1"/>
    <xf numFmtId="0" fontId="5" fillId="0" borderId="7" xfId="2" applyFont="1" applyBorder="1"/>
    <xf numFmtId="0" fontId="5" fillId="0" borderId="7" xfId="2" applyFont="1" applyBorder="1" applyAlignment="1" applyProtection="1">
      <alignment horizontal="center"/>
    </xf>
    <xf numFmtId="164" fontId="5" fillId="0" borderId="7" xfId="2" applyNumberFormat="1" applyFont="1" applyBorder="1" applyProtection="1"/>
    <xf numFmtId="0" fontId="5" fillId="0" borderId="7" xfId="2" applyFont="1" applyBorder="1" applyAlignment="1" applyProtection="1">
      <alignment horizontal="left"/>
    </xf>
    <xf numFmtId="164" fontId="5" fillId="0" borderId="8" xfId="2" applyNumberFormat="1" applyFont="1" applyBorder="1" applyProtection="1"/>
    <xf numFmtId="0" fontId="5" fillId="0" borderId="0" xfId="2" applyFont="1" applyProtection="1"/>
    <xf numFmtId="0" fontId="5" fillId="0" borderId="0" xfId="2" applyFont="1" applyAlignment="1" applyProtection="1">
      <alignment horizontal="left"/>
    </xf>
    <xf numFmtId="0" fontId="7" fillId="0" borderId="0" xfId="2" applyFont="1" applyAlignment="1">
      <alignment horizontal="right"/>
    </xf>
    <xf numFmtId="0" fontId="7" fillId="0" borderId="0" xfId="2" applyFont="1" applyProtection="1"/>
    <xf numFmtId="37" fontId="5" fillId="0" borderId="0" xfId="2" applyNumberFormat="1" applyFont="1" applyProtection="1"/>
    <xf numFmtId="166" fontId="5" fillId="0" borderId="0" xfId="2" applyNumberFormat="1" applyFont="1" applyProtection="1"/>
    <xf numFmtId="164" fontId="5" fillId="0" borderId="0" xfId="2" applyNumberFormat="1" applyFont="1" applyProtection="1"/>
    <xf numFmtId="166" fontId="5" fillId="0" borderId="9" xfId="2" applyNumberFormat="1" applyFont="1" applyBorder="1" applyProtection="1"/>
    <xf numFmtId="166" fontId="5" fillId="0" borderId="7" xfId="2" applyNumberFormat="1" applyFont="1" applyBorder="1" applyProtection="1"/>
    <xf numFmtId="166" fontId="5" fillId="0" borderId="0" xfId="2" applyNumberFormat="1" applyFont="1" applyBorder="1" applyProtection="1"/>
    <xf numFmtId="166" fontId="5" fillId="0" borderId="0" xfId="2" applyNumberFormat="1" applyFont="1"/>
    <xf numFmtId="166" fontId="5" fillId="0" borderId="10" xfId="2" applyNumberFormat="1" applyFont="1" applyBorder="1" applyProtection="1"/>
    <xf numFmtId="43" fontId="5" fillId="0" borderId="0" xfId="5" applyFont="1"/>
    <xf numFmtId="43" fontId="5" fillId="0" borderId="0" xfId="2" applyNumberFormat="1" applyFont="1"/>
    <xf numFmtId="167" fontId="4" fillId="2" borderId="0" xfId="5" applyNumberFormat="1" applyFont="1" applyFill="1" applyProtection="1"/>
    <xf numFmtId="164" fontId="5" fillId="2" borderId="0" xfId="2" applyNumberFormat="1" applyFont="1" applyFill="1" applyProtection="1"/>
    <xf numFmtId="0" fontId="5" fillId="2" borderId="0" xfId="2" applyFont="1" applyFill="1"/>
    <xf numFmtId="9" fontId="5" fillId="2" borderId="0" xfId="2" applyNumberFormat="1" applyFont="1" applyFill="1"/>
  </cellXfs>
  <cellStyles count="6">
    <cellStyle name="Comma 2" xfId="5"/>
    <cellStyle name="Normal" xfId="0" builtinId="0"/>
    <cellStyle name="Normal 2" xfId="1"/>
    <cellStyle name="Normal 2 2" xfId="2"/>
    <cellStyle name="Normal 3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showGridLines="0" tabSelected="1" zoomScale="90" zoomScaleNormal="90" workbookViewId="0">
      <selection activeCell="E54" sqref="E54"/>
    </sheetView>
  </sheetViews>
  <sheetFormatPr defaultRowHeight="15" x14ac:dyDescent="0.25"/>
  <cols>
    <col min="1" max="1" width="3.140625" style="4" customWidth="1"/>
    <col min="2" max="2" width="7" style="4" customWidth="1"/>
    <col min="3" max="3" width="9.140625" style="4"/>
    <col min="4" max="4" width="10.28515625" style="4" customWidth="1"/>
    <col min="5" max="5" width="12.28515625" style="4" customWidth="1"/>
    <col min="6" max="6" width="10.42578125" style="4" customWidth="1"/>
    <col min="7" max="7" width="9.42578125" style="4" customWidth="1"/>
    <col min="8" max="10" width="9.140625" style="4"/>
    <col min="11" max="11" width="10" style="4" customWidth="1"/>
    <col min="12" max="256" width="9.140625" style="4"/>
    <col min="257" max="257" width="3.140625" style="4" customWidth="1"/>
    <col min="258" max="258" width="7" style="4" customWidth="1"/>
    <col min="259" max="259" width="9.140625" style="4"/>
    <col min="260" max="260" width="10.28515625" style="4" customWidth="1"/>
    <col min="261" max="261" width="12.28515625" style="4" customWidth="1"/>
    <col min="262" max="262" width="10.42578125" style="4" customWidth="1"/>
    <col min="263" max="263" width="9.42578125" style="4" customWidth="1"/>
    <col min="264" max="266" width="9.140625" style="4"/>
    <col min="267" max="267" width="10" style="4" customWidth="1"/>
    <col min="268" max="512" width="9.140625" style="4"/>
    <col min="513" max="513" width="3.140625" style="4" customWidth="1"/>
    <col min="514" max="514" width="7" style="4" customWidth="1"/>
    <col min="515" max="515" width="9.140625" style="4"/>
    <col min="516" max="516" width="10.28515625" style="4" customWidth="1"/>
    <col min="517" max="517" width="12.28515625" style="4" customWidth="1"/>
    <col min="518" max="518" width="10.42578125" style="4" customWidth="1"/>
    <col min="519" max="519" width="9.42578125" style="4" customWidth="1"/>
    <col min="520" max="522" width="9.140625" style="4"/>
    <col min="523" max="523" width="10" style="4" customWidth="1"/>
    <col min="524" max="768" width="9.140625" style="4"/>
    <col min="769" max="769" width="3.140625" style="4" customWidth="1"/>
    <col min="770" max="770" width="7" style="4" customWidth="1"/>
    <col min="771" max="771" width="9.140625" style="4"/>
    <col min="772" max="772" width="10.28515625" style="4" customWidth="1"/>
    <col min="773" max="773" width="12.28515625" style="4" customWidth="1"/>
    <col min="774" max="774" width="10.42578125" style="4" customWidth="1"/>
    <col min="775" max="775" width="9.42578125" style="4" customWidth="1"/>
    <col min="776" max="778" width="9.140625" style="4"/>
    <col min="779" max="779" width="10" style="4" customWidth="1"/>
    <col min="780" max="1024" width="9.140625" style="4"/>
    <col min="1025" max="1025" width="3.140625" style="4" customWidth="1"/>
    <col min="1026" max="1026" width="7" style="4" customWidth="1"/>
    <col min="1027" max="1027" width="9.140625" style="4"/>
    <col min="1028" max="1028" width="10.28515625" style="4" customWidth="1"/>
    <col min="1029" max="1029" width="12.28515625" style="4" customWidth="1"/>
    <col min="1030" max="1030" width="10.42578125" style="4" customWidth="1"/>
    <col min="1031" max="1031" width="9.42578125" style="4" customWidth="1"/>
    <col min="1032" max="1034" width="9.140625" style="4"/>
    <col min="1035" max="1035" width="10" style="4" customWidth="1"/>
    <col min="1036" max="1280" width="9.140625" style="4"/>
    <col min="1281" max="1281" width="3.140625" style="4" customWidth="1"/>
    <col min="1282" max="1282" width="7" style="4" customWidth="1"/>
    <col min="1283" max="1283" width="9.140625" style="4"/>
    <col min="1284" max="1284" width="10.28515625" style="4" customWidth="1"/>
    <col min="1285" max="1285" width="12.28515625" style="4" customWidth="1"/>
    <col min="1286" max="1286" width="10.42578125" style="4" customWidth="1"/>
    <col min="1287" max="1287" width="9.42578125" style="4" customWidth="1"/>
    <col min="1288" max="1290" width="9.140625" style="4"/>
    <col min="1291" max="1291" width="10" style="4" customWidth="1"/>
    <col min="1292" max="1536" width="9.140625" style="4"/>
    <col min="1537" max="1537" width="3.140625" style="4" customWidth="1"/>
    <col min="1538" max="1538" width="7" style="4" customWidth="1"/>
    <col min="1539" max="1539" width="9.140625" style="4"/>
    <col min="1540" max="1540" width="10.28515625" style="4" customWidth="1"/>
    <col min="1541" max="1541" width="12.28515625" style="4" customWidth="1"/>
    <col min="1542" max="1542" width="10.42578125" style="4" customWidth="1"/>
    <col min="1543" max="1543" width="9.42578125" style="4" customWidth="1"/>
    <col min="1544" max="1546" width="9.140625" style="4"/>
    <col min="1547" max="1547" width="10" style="4" customWidth="1"/>
    <col min="1548" max="1792" width="9.140625" style="4"/>
    <col min="1793" max="1793" width="3.140625" style="4" customWidth="1"/>
    <col min="1794" max="1794" width="7" style="4" customWidth="1"/>
    <col min="1795" max="1795" width="9.140625" style="4"/>
    <col min="1796" max="1796" width="10.28515625" style="4" customWidth="1"/>
    <col min="1797" max="1797" width="12.28515625" style="4" customWidth="1"/>
    <col min="1798" max="1798" width="10.42578125" style="4" customWidth="1"/>
    <col min="1799" max="1799" width="9.42578125" style="4" customWidth="1"/>
    <col min="1800" max="1802" width="9.140625" style="4"/>
    <col min="1803" max="1803" width="10" style="4" customWidth="1"/>
    <col min="1804" max="2048" width="9.140625" style="4"/>
    <col min="2049" max="2049" width="3.140625" style="4" customWidth="1"/>
    <col min="2050" max="2050" width="7" style="4" customWidth="1"/>
    <col min="2051" max="2051" width="9.140625" style="4"/>
    <col min="2052" max="2052" width="10.28515625" style="4" customWidth="1"/>
    <col min="2053" max="2053" width="12.28515625" style="4" customWidth="1"/>
    <col min="2054" max="2054" width="10.42578125" style="4" customWidth="1"/>
    <col min="2055" max="2055" width="9.42578125" style="4" customWidth="1"/>
    <col min="2056" max="2058" width="9.140625" style="4"/>
    <col min="2059" max="2059" width="10" style="4" customWidth="1"/>
    <col min="2060" max="2304" width="9.140625" style="4"/>
    <col min="2305" max="2305" width="3.140625" style="4" customWidth="1"/>
    <col min="2306" max="2306" width="7" style="4" customWidth="1"/>
    <col min="2307" max="2307" width="9.140625" style="4"/>
    <col min="2308" max="2308" width="10.28515625" style="4" customWidth="1"/>
    <col min="2309" max="2309" width="12.28515625" style="4" customWidth="1"/>
    <col min="2310" max="2310" width="10.42578125" style="4" customWidth="1"/>
    <col min="2311" max="2311" width="9.42578125" style="4" customWidth="1"/>
    <col min="2312" max="2314" width="9.140625" style="4"/>
    <col min="2315" max="2315" width="10" style="4" customWidth="1"/>
    <col min="2316" max="2560" width="9.140625" style="4"/>
    <col min="2561" max="2561" width="3.140625" style="4" customWidth="1"/>
    <col min="2562" max="2562" width="7" style="4" customWidth="1"/>
    <col min="2563" max="2563" width="9.140625" style="4"/>
    <col min="2564" max="2564" width="10.28515625" style="4" customWidth="1"/>
    <col min="2565" max="2565" width="12.28515625" style="4" customWidth="1"/>
    <col min="2566" max="2566" width="10.42578125" style="4" customWidth="1"/>
    <col min="2567" max="2567" width="9.42578125" style="4" customWidth="1"/>
    <col min="2568" max="2570" width="9.140625" style="4"/>
    <col min="2571" max="2571" width="10" style="4" customWidth="1"/>
    <col min="2572" max="2816" width="9.140625" style="4"/>
    <col min="2817" max="2817" width="3.140625" style="4" customWidth="1"/>
    <col min="2818" max="2818" width="7" style="4" customWidth="1"/>
    <col min="2819" max="2819" width="9.140625" style="4"/>
    <col min="2820" max="2820" width="10.28515625" style="4" customWidth="1"/>
    <col min="2821" max="2821" width="12.28515625" style="4" customWidth="1"/>
    <col min="2822" max="2822" width="10.42578125" style="4" customWidth="1"/>
    <col min="2823" max="2823" width="9.42578125" style="4" customWidth="1"/>
    <col min="2824" max="2826" width="9.140625" style="4"/>
    <col min="2827" max="2827" width="10" style="4" customWidth="1"/>
    <col min="2828" max="3072" width="9.140625" style="4"/>
    <col min="3073" max="3073" width="3.140625" style="4" customWidth="1"/>
    <col min="3074" max="3074" width="7" style="4" customWidth="1"/>
    <col min="3075" max="3075" width="9.140625" style="4"/>
    <col min="3076" max="3076" width="10.28515625" style="4" customWidth="1"/>
    <col min="3077" max="3077" width="12.28515625" style="4" customWidth="1"/>
    <col min="3078" max="3078" width="10.42578125" style="4" customWidth="1"/>
    <col min="3079" max="3079" width="9.42578125" style="4" customWidth="1"/>
    <col min="3080" max="3082" width="9.140625" style="4"/>
    <col min="3083" max="3083" width="10" style="4" customWidth="1"/>
    <col min="3084" max="3328" width="9.140625" style="4"/>
    <col min="3329" max="3329" width="3.140625" style="4" customWidth="1"/>
    <col min="3330" max="3330" width="7" style="4" customWidth="1"/>
    <col min="3331" max="3331" width="9.140625" style="4"/>
    <col min="3332" max="3332" width="10.28515625" style="4" customWidth="1"/>
    <col min="3333" max="3333" width="12.28515625" style="4" customWidth="1"/>
    <col min="3334" max="3334" width="10.42578125" style="4" customWidth="1"/>
    <col min="3335" max="3335" width="9.42578125" style="4" customWidth="1"/>
    <col min="3336" max="3338" width="9.140625" style="4"/>
    <col min="3339" max="3339" width="10" style="4" customWidth="1"/>
    <col min="3340" max="3584" width="9.140625" style="4"/>
    <col min="3585" max="3585" width="3.140625" style="4" customWidth="1"/>
    <col min="3586" max="3586" width="7" style="4" customWidth="1"/>
    <col min="3587" max="3587" width="9.140625" style="4"/>
    <col min="3588" max="3588" width="10.28515625" style="4" customWidth="1"/>
    <col min="3589" max="3589" width="12.28515625" style="4" customWidth="1"/>
    <col min="3590" max="3590" width="10.42578125" style="4" customWidth="1"/>
    <col min="3591" max="3591" width="9.42578125" style="4" customWidth="1"/>
    <col min="3592" max="3594" width="9.140625" style="4"/>
    <col min="3595" max="3595" width="10" style="4" customWidth="1"/>
    <col min="3596" max="3840" width="9.140625" style="4"/>
    <col min="3841" max="3841" width="3.140625" style="4" customWidth="1"/>
    <col min="3842" max="3842" width="7" style="4" customWidth="1"/>
    <col min="3843" max="3843" width="9.140625" style="4"/>
    <col min="3844" max="3844" width="10.28515625" style="4" customWidth="1"/>
    <col min="3845" max="3845" width="12.28515625" style="4" customWidth="1"/>
    <col min="3846" max="3846" width="10.42578125" style="4" customWidth="1"/>
    <col min="3847" max="3847" width="9.42578125" style="4" customWidth="1"/>
    <col min="3848" max="3850" width="9.140625" style="4"/>
    <col min="3851" max="3851" width="10" style="4" customWidth="1"/>
    <col min="3852" max="4096" width="9.140625" style="4"/>
    <col min="4097" max="4097" width="3.140625" style="4" customWidth="1"/>
    <col min="4098" max="4098" width="7" style="4" customWidth="1"/>
    <col min="4099" max="4099" width="9.140625" style="4"/>
    <col min="4100" max="4100" width="10.28515625" style="4" customWidth="1"/>
    <col min="4101" max="4101" width="12.28515625" style="4" customWidth="1"/>
    <col min="4102" max="4102" width="10.42578125" style="4" customWidth="1"/>
    <col min="4103" max="4103" width="9.42578125" style="4" customWidth="1"/>
    <col min="4104" max="4106" width="9.140625" style="4"/>
    <col min="4107" max="4107" width="10" style="4" customWidth="1"/>
    <col min="4108" max="4352" width="9.140625" style="4"/>
    <col min="4353" max="4353" width="3.140625" style="4" customWidth="1"/>
    <col min="4354" max="4354" width="7" style="4" customWidth="1"/>
    <col min="4355" max="4355" width="9.140625" style="4"/>
    <col min="4356" max="4356" width="10.28515625" style="4" customWidth="1"/>
    <col min="4357" max="4357" width="12.28515625" style="4" customWidth="1"/>
    <col min="4358" max="4358" width="10.42578125" style="4" customWidth="1"/>
    <col min="4359" max="4359" width="9.42578125" style="4" customWidth="1"/>
    <col min="4360" max="4362" width="9.140625" style="4"/>
    <col min="4363" max="4363" width="10" style="4" customWidth="1"/>
    <col min="4364" max="4608" width="9.140625" style="4"/>
    <col min="4609" max="4609" width="3.140625" style="4" customWidth="1"/>
    <col min="4610" max="4610" width="7" style="4" customWidth="1"/>
    <col min="4611" max="4611" width="9.140625" style="4"/>
    <col min="4612" max="4612" width="10.28515625" style="4" customWidth="1"/>
    <col min="4613" max="4613" width="12.28515625" style="4" customWidth="1"/>
    <col min="4614" max="4614" width="10.42578125" style="4" customWidth="1"/>
    <col min="4615" max="4615" width="9.42578125" style="4" customWidth="1"/>
    <col min="4616" max="4618" width="9.140625" style="4"/>
    <col min="4619" max="4619" width="10" style="4" customWidth="1"/>
    <col min="4620" max="4864" width="9.140625" style="4"/>
    <col min="4865" max="4865" width="3.140625" style="4" customWidth="1"/>
    <col min="4866" max="4866" width="7" style="4" customWidth="1"/>
    <col min="4867" max="4867" width="9.140625" style="4"/>
    <col min="4868" max="4868" width="10.28515625" style="4" customWidth="1"/>
    <col min="4869" max="4869" width="12.28515625" style="4" customWidth="1"/>
    <col min="4870" max="4870" width="10.42578125" style="4" customWidth="1"/>
    <col min="4871" max="4871" width="9.42578125" style="4" customWidth="1"/>
    <col min="4872" max="4874" width="9.140625" style="4"/>
    <col min="4875" max="4875" width="10" style="4" customWidth="1"/>
    <col min="4876" max="5120" width="9.140625" style="4"/>
    <col min="5121" max="5121" width="3.140625" style="4" customWidth="1"/>
    <col min="5122" max="5122" width="7" style="4" customWidth="1"/>
    <col min="5123" max="5123" width="9.140625" style="4"/>
    <col min="5124" max="5124" width="10.28515625" style="4" customWidth="1"/>
    <col min="5125" max="5125" width="12.28515625" style="4" customWidth="1"/>
    <col min="5126" max="5126" width="10.42578125" style="4" customWidth="1"/>
    <col min="5127" max="5127" width="9.42578125" style="4" customWidth="1"/>
    <col min="5128" max="5130" width="9.140625" style="4"/>
    <col min="5131" max="5131" width="10" style="4" customWidth="1"/>
    <col min="5132" max="5376" width="9.140625" style="4"/>
    <col min="5377" max="5377" width="3.140625" style="4" customWidth="1"/>
    <col min="5378" max="5378" width="7" style="4" customWidth="1"/>
    <col min="5379" max="5379" width="9.140625" style="4"/>
    <col min="5380" max="5380" width="10.28515625" style="4" customWidth="1"/>
    <col min="5381" max="5381" width="12.28515625" style="4" customWidth="1"/>
    <col min="5382" max="5382" width="10.42578125" style="4" customWidth="1"/>
    <col min="5383" max="5383" width="9.42578125" style="4" customWidth="1"/>
    <col min="5384" max="5386" width="9.140625" style="4"/>
    <col min="5387" max="5387" width="10" style="4" customWidth="1"/>
    <col min="5388" max="5632" width="9.140625" style="4"/>
    <col min="5633" max="5633" width="3.140625" style="4" customWidth="1"/>
    <col min="5634" max="5634" width="7" style="4" customWidth="1"/>
    <col min="5635" max="5635" width="9.140625" style="4"/>
    <col min="5636" max="5636" width="10.28515625" style="4" customWidth="1"/>
    <col min="5637" max="5637" width="12.28515625" style="4" customWidth="1"/>
    <col min="5638" max="5638" width="10.42578125" style="4" customWidth="1"/>
    <col min="5639" max="5639" width="9.42578125" style="4" customWidth="1"/>
    <col min="5640" max="5642" width="9.140625" style="4"/>
    <col min="5643" max="5643" width="10" style="4" customWidth="1"/>
    <col min="5644" max="5888" width="9.140625" style="4"/>
    <col min="5889" max="5889" width="3.140625" style="4" customWidth="1"/>
    <col min="5890" max="5890" width="7" style="4" customWidth="1"/>
    <col min="5891" max="5891" width="9.140625" style="4"/>
    <col min="5892" max="5892" width="10.28515625" style="4" customWidth="1"/>
    <col min="5893" max="5893" width="12.28515625" style="4" customWidth="1"/>
    <col min="5894" max="5894" width="10.42578125" style="4" customWidth="1"/>
    <col min="5895" max="5895" width="9.42578125" style="4" customWidth="1"/>
    <col min="5896" max="5898" width="9.140625" style="4"/>
    <col min="5899" max="5899" width="10" style="4" customWidth="1"/>
    <col min="5900" max="6144" width="9.140625" style="4"/>
    <col min="6145" max="6145" width="3.140625" style="4" customWidth="1"/>
    <col min="6146" max="6146" width="7" style="4" customWidth="1"/>
    <col min="6147" max="6147" width="9.140625" style="4"/>
    <col min="6148" max="6148" width="10.28515625" style="4" customWidth="1"/>
    <col min="6149" max="6149" width="12.28515625" style="4" customWidth="1"/>
    <col min="6150" max="6150" width="10.42578125" style="4" customWidth="1"/>
    <col min="6151" max="6151" width="9.42578125" style="4" customWidth="1"/>
    <col min="6152" max="6154" width="9.140625" style="4"/>
    <col min="6155" max="6155" width="10" style="4" customWidth="1"/>
    <col min="6156" max="6400" width="9.140625" style="4"/>
    <col min="6401" max="6401" width="3.140625" style="4" customWidth="1"/>
    <col min="6402" max="6402" width="7" style="4" customWidth="1"/>
    <col min="6403" max="6403" width="9.140625" style="4"/>
    <col min="6404" max="6404" width="10.28515625" style="4" customWidth="1"/>
    <col min="6405" max="6405" width="12.28515625" style="4" customWidth="1"/>
    <col min="6406" max="6406" width="10.42578125" style="4" customWidth="1"/>
    <col min="6407" max="6407" width="9.42578125" style="4" customWidth="1"/>
    <col min="6408" max="6410" width="9.140625" style="4"/>
    <col min="6411" max="6411" width="10" style="4" customWidth="1"/>
    <col min="6412" max="6656" width="9.140625" style="4"/>
    <col min="6657" max="6657" width="3.140625" style="4" customWidth="1"/>
    <col min="6658" max="6658" width="7" style="4" customWidth="1"/>
    <col min="6659" max="6659" width="9.140625" style="4"/>
    <col min="6660" max="6660" width="10.28515625" style="4" customWidth="1"/>
    <col min="6661" max="6661" width="12.28515625" style="4" customWidth="1"/>
    <col min="6662" max="6662" width="10.42578125" style="4" customWidth="1"/>
    <col min="6663" max="6663" width="9.42578125" style="4" customWidth="1"/>
    <col min="6664" max="6666" width="9.140625" style="4"/>
    <col min="6667" max="6667" width="10" style="4" customWidth="1"/>
    <col min="6668" max="6912" width="9.140625" style="4"/>
    <col min="6913" max="6913" width="3.140625" style="4" customWidth="1"/>
    <col min="6914" max="6914" width="7" style="4" customWidth="1"/>
    <col min="6915" max="6915" width="9.140625" style="4"/>
    <col min="6916" max="6916" width="10.28515625" style="4" customWidth="1"/>
    <col min="6917" max="6917" width="12.28515625" style="4" customWidth="1"/>
    <col min="6918" max="6918" width="10.42578125" style="4" customWidth="1"/>
    <col min="6919" max="6919" width="9.42578125" style="4" customWidth="1"/>
    <col min="6920" max="6922" width="9.140625" style="4"/>
    <col min="6923" max="6923" width="10" style="4" customWidth="1"/>
    <col min="6924" max="7168" width="9.140625" style="4"/>
    <col min="7169" max="7169" width="3.140625" style="4" customWidth="1"/>
    <col min="7170" max="7170" width="7" style="4" customWidth="1"/>
    <col min="7171" max="7171" width="9.140625" style="4"/>
    <col min="7172" max="7172" width="10.28515625" style="4" customWidth="1"/>
    <col min="7173" max="7173" width="12.28515625" style="4" customWidth="1"/>
    <col min="7174" max="7174" width="10.42578125" style="4" customWidth="1"/>
    <col min="7175" max="7175" width="9.42578125" style="4" customWidth="1"/>
    <col min="7176" max="7178" width="9.140625" style="4"/>
    <col min="7179" max="7179" width="10" style="4" customWidth="1"/>
    <col min="7180" max="7424" width="9.140625" style="4"/>
    <col min="7425" max="7425" width="3.140625" style="4" customWidth="1"/>
    <col min="7426" max="7426" width="7" style="4" customWidth="1"/>
    <col min="7427" max="7427" width="9.140625" style="4"/>
    <col min="7428" max="7428" width="10.28515625" style="4" customWidth="1"/>
    <col min="7429" max="7429" width="12.28515625" style="4" customWidth="1"/>
    <col min="7430" max="7430" width="10.42578125" style="4" customWidth="1"/>
    <col min="7431" max="7431" width="9.42578125" style="4" customWidth="1"/>
    <col min="7432" max="7434" width="9.140625" style="4"/>
    <col min="7435" max="7435" width="10" style="4" customWidth="1"/>
    <col min="7436" max="7680" width="9.140625" style="4"/>
    <col min="7681" max="7681" width="3.140625" style="4" customWidth="1"/>
    <col min="7682" max="7682" width="7" style="4" customWidth="1"/>
    <col min="7683" max="7683" width="9.140625" style="4"/>
    <col min="7684" max="7684" width="10.28515625" style="4" customWidth="1"/>
    <col min="7685" max="7685" width="12.28515625" style="4" customWidth="1"/>
    <col min="7686" max="7686" width="10.42578125" style="4" customWidth="1"/>
    <col min="7687" max="7687" width="9.42578125" style="4" customWidth="1"/>
    <col min="7688" max="7690" width="9.140625" style="4"/>
    <col min="7691" max="7691" width="10" style="4" customWidth="1"/>
    <col min="7692" max="7936" width="9.140625" style="4"/>
    <col min="7937" max="7937" width="3.140625" style="4" customWidth="1"/>
    <col min="7938" max="7938" width="7" style="4" customWidth="1"/>
    <col min="7939" max="7939" width="9.140625" style="4"/>
    <col min="7940" max="7940" width="10.28515625" style="4" customWidth="1"/>
    <col min="7941" max="7941" width="12.28515625" style="4" customWidth="1"/>
    <col min="7942" max="7942" width="10.42578125" style="4" customWidth="1"/>
    <col min="7943" max="7943" width="9.42578125" style="4" customWidth="1"/>
    <col min="7944" max="7946" width="9.140625" style="4"/>
    <col min="7947" max="7947" width="10" style="4" customWidth="1"/>
    <col min="7948" max="8192" width="9.140625" style="4"/>
    <col min="8193" max="8193" width="3.140625" style="4" customWidth="1"/>
    <col min="8194" max="8194" width="7" style="4" customWidth="1"/>
    <col min="8195" max="8195" width="9.140625" style="4"/>
    <col min="8196" max="8196" width="10.28515625" style="4" customWidth="1"/>
    <col min="8197" max="8197" width="12.28515625" style="4" customWidth="1"/>
    <col min="8198" max="8198" width="10.42578125" style="4" customWidth="1"/>
    <col min="8199" max="8199" width="9.42578125" style="4" customWidth="1"/>
    <col min="8200" max="8202" width="9.140625" style="4"/>
    <col min="8203" max="8203" width="10" style="4" customWidth="1"/>
    <col min="8204" max="8448" width="9.140625" style="4"/>
    <col min="8449" max="8449" width="3.140625" style="4" customWidth="1"/>
    <col min="8450" max="8450" width="7" style="4" customWidth="1"/>
    <col min="8451" max="8451" width="9.140625" style="4"/>
    <col min="8452" max="8452" width="10.28515625" style="4" customWidth="1"/>
    <col min="8453" max="8453" width="12.28515625" style="4" customWidth="1"/>
    <col min="8454" max="8454" width="10.42578125" style="4" customWidth="1"/>
    <col min="8455" max="8455" width="9.42578125" style="4" customWidth="1"/>
    <col min="8456" max="8458" width="9.140625" style="4"/>
    <col min="8459" max="8459" width="10" style="4" customWidth="1"/>
    <col min="8460" max="8704" width="9.140625" style="4"/>
    <col min="8705" max="8705" width="3.140625" style="4" customWidth="1"/>
    <col min="8706" max="8706" width="7" style="4" customWidth="1"/>
    <col min="8707" max="8707" width="9.140625" style="4"/>
    <col min="8708" max="8708" width="10.28515625" style="4" customWidth="1"/>
    <col min="8709" max="8709" width="12.28515625" style="4" customWidth="1"/>
    <col min="8710" max="8710" width="10.42578125" style="4" customWidth="1"/>
    <col min="8711" max="8711" width="9.42578125" style="4" customWidth="1"/>
    <col min="8712" max="8714" width="9.140625" style="4"/>
    <col min="8715" max="8715" width="10" style="4" customWidth="1"/>
    <col min="8716" max="8960" width="9.140625" style="4"/>
    <col min="8961" max="8961" width="3.140625" style="4" customWidth="1"/>
    <col min="8962" max="8962" width="7" style="4" customWidth="1"/>
    <col min="8963" max="8963" width="9.140625" style="4"/>
    <col min="8964" max="8964" width="10.28515625" style="4" customWidth="1"/>
    <col min="8965" max="8965" width="12.28515625" style="4" customWidth="1"/>
    <col min="8966" max="8966" width="10.42578125" style="4" customWidth="1"/>
    <col min="8967" max="8967" width="9.42578125" style="4" customWidth="1"/>
    <col min="8968" max="8970" width="9.140625" style="4"/>
    <col min="8971" max="8971" width="10" style="4" customWidth="1"/>
    <col min="8972" max="9216" width="9.140625" style="4"/>
    <col min="9217" max="9217" width="3.140625" style="4" customWidth="1"/>
    <col min="9218" max="9218" width="7" style="4" customWidth="1"/>
    <col min="9219" max="9219" width="9.140625" style="4"/>
    <col min="9220" max="9220" width="10.28515625" style="4" customWidth="1"/>
    <col min="9221" max="9221" width="12.28515625" style="4" customWidth="1"/>
    <col min="9222" max="9222" width="10.42578125" style="4" customWidth="1"/>
    <col min="9223" max="9223" width="9.42578125" style="4" customWidth="1"/>
    <col min="9224" max="9226" width="9.140625" style="4"/>
    <col min="9227" max="9227" width="10" style="4" customWidth="1"/>
    <col min="9228" max="9472" width="9.140625" style="4"/>
    <col min="9473" max="9473" width="3.140625" style="4" customWidth="1"/>
    <col min="9474" max="9474" width="7" style="4" customWidth="1"/>
    <col min="9475" max="9475" width="9.140625" style="4"/>
    <col min="9476" max="9476" width="10.28515625" style="4" customWidth="1"/>
    <col min="9477" max="9477" width="12.28515625" style="4" customWidth="1"/>
    <col min="9478" max="9478" width="10.42578125" style="4" customWidth="1"/>
    <col min="9479" max="9479" width="9.42578125" style="4" customWidth="1"/>
    <col min="9480" max="9482" width="9.140625" style="4"/>
    <col min="9483" max="9483" width="10" style="4" customWidth="1"/>
    <col min="9484" max="9728" width="9.140625" style="4"/>
    <col min="9729" max="9729" width="3.140625" style="4" customWidth="1"/>
    <col min="9730" max="9730" width="7" style="4" customWidth="1"/>
    <col min="9731" max="9731" width="9.140625" style="4"/>
    <col min="9732" max="9732" width="10.28515625" style="4" customWidth="1"/>
    <col min="9733" max="9733" width="12.28515625" style="4" customWidth="1"/>
    <col min="9734" max="9734" width="10.42578125" style="4" customWidth="1"/>
    <col min="9735" max="9735" width="9.42578125" style="4" customWidth="1"/>
    <col min="9736" max="9738" width="9.140625" style="4"/>
    <col min="9739" max="9739" width="10" style="4" customWidth="1"/>
    <col min="9740" max="9984" width="9.140625" style="4"/>
    <col min="9985" max="9985" width="3.140625" style="4" customWidth="1"/>
    <col min="9986" max="9986" width="7" style="4" customWidth="1"/>
    <col min="9987" max="9987" width="9.140625" style="4"/>
    <col min="9988" max="9988" width="10.28515625" style="4" customWidth="1"/>
    <col min="9989" max="9989" width="12.28515625" style="4" customWidth="1"/>
    <col min="9990" max="9990" width="10.42578125" style="4" customWidth="1"/>
    <col min="9991" max="9991" width="9.42578125" style="4" customWidth="1"/>
    <col min="9992" max="9994" width="9.140625" style="4"/>
    <col min="9995" max="9995" width="10" style="4" customWidth="1"/>
    <col min="9996" max="10240" width="9.140625" style="4"/>
    <col min="10241" max="10241" width="3.140625" style="4" customWidth="1"/>
    <col min="10242" max="10242" width="7" style="4" customWidth="1"/>
    <col min="10243" max="10243" width="9.140625" style="4"/>
    <col min="10244" max="10244" width="10.28515625" style="4" customWidth="1"/>
    <col min="10245" max="10245" width="12.28515625" style="4" customWidth="1"/>
    <col min="10246" max="10246" width="10.42578125" style="4" customWidth="1"/>
    <col min="10247" max="10247" width="9.42578125" style="4" customWidth="1"/>
    <col min="10248" max="10250" width="9.140625" style="4"/>
    <col min="10251" max="10251" width="10" style="4" customWidth="1"/>
    <col min="10252" max="10496" width="9.140625" style="4"/>
    <col min="10497" max="10497" width="3.140625" style="4" customWidth="1"/>
    <col min="10498" max="10498" width="7" style="4" customWidth="1"/>
    <col min="10499" max="10499" width="9.140625" style="4"/>
    <col min="10500" max="10500" width="10.28515625" style="4" customWidth="1"/>
    <col min="10501" max="10501" width="12.28515625" style="4" customWidth="1"/>
    <col min="10502" max="10502" width="10.42578125" style="4" customWidth="1"/>
    <col min="10503" max="10503" width="9.42578125" style="4" customWidth="1"/>
    <col min="10504" max="10506" width="9.140625" style="4"/>
    <col min="10507" max="10507" width="10" style="4" customWidth="1"/>
    <col min="10508" max="10752" width="9.140625" style="4"/>
    <col min="10753" max="10753" width="3.140625" style="4" customWidth="1"/>
    <col min="10754" max="10754" width="7" style="4" customWidth="1"/>
    <col min="10755" max="10755" width="9.140625" style="4"/>
    <col min="10756" max="10756" width="10.28515625" style="4" customWidth="1"/>
    <col min="10757" max="10757" width="12.28515625" style="4" customWidth="1"/>
    <col min="10758" max="10758" width="10.42578125" style="4" customWidth="1"/>
    <col min="10759" max="10759" width="9.42578125" style="4" customWidth="1"/>
    <col min="10760" max="10762" width="9.140625" style="4"/>
    <col min="10763" max="10763" width="10" style="4" customWidth="1"/>
    <col min="10764" max="11008" width="9.140625" style="4"/>
    <col min="11009" max="11009" width="3.140625" style="4" customWidth="1"/>
    <col min="11010" max="11010" width="7" style="4" customWidth="1"/>
    <col min="11011" max="11011" width="9.140625" style="4"/>
    <col min="11012" max="11012" width="10.28515625" style="4" customWidth="1"/>
    <col min="11013" max="11013" width="12.28515625" style="4" customWidth="1"/>
    <col min="11014" max="11014" width="10.42578125" style="4" customWidth="1"/>
    <col min="11015" max="11015" width="9.42578125" style="4" customWidth="1"/>
    <col min="11016" max="11018" width="9.140625" style="4"/>
    <col min="11019" max="11019" width="10" style="4" customWidth="1"/>
    <col min="11020" max="11264" width="9.140625" style="4"/>
    <col min="11265" max="11265" width="3.140625" style="4" customWidth="1"/>
    <col min="11266" max="11266" width="7" style="4" customWidth="1"/>
    <col min="11267" max="11267" width="9.140625" style="4"/>
    <col min="11268" max="11268" width="10.28515625" style="4" customWidth="1"/>
    <col min="11269" max="11269" width="12.28515625" style="4" customWidth="1"/>
    <col min="11270" max="11270" width="10.42578125" style="4" customWidth="1"/>
    <col min="11271" max="11271" width="9.42578125" style="4" customWidth="1"/>
    <col min="11272" max="11274" width="9.140625" style="4"/>
    <col min="11275" max="11275" width="10" style="4" customWidth="1"/>
    <col min="11276" max="11520" width="9.140625" style="4"/>
    <col min="11521" max="11521" width="3.140625" style="4" customWidth="1"/>
    <col min="11522" max="11522" width="7" style="4" customWidth="1"/>
    <col min="11523" max="11523" width="9.140625" style="4"/>
    <col min="11524" max="11524" width="10.28515625" style="4" customWidth="1"/>
    <col min="11525" max="11525" width="12.28515625" style="4" customWidth="1"/>
    <col min="11526" max="11526" width="10.42578125" style="4" customWidth="1"/>
    <col min="11527" max="11527" width="9.42578125" style="4" customWidth="1"/>
    <col min="11528" max="11530" width="9.140625" style="4"/>
    <col min="11531" max="11531" width="10" style="4" customWidth="1"/>
    <col min="11532" max="11776" width="9.140625" style="4"/>
    <col min="11777" max="11777" width="3.140625" style="4" customWidth="1"/>
    <col min="11778" max="11778" width="7" style="4" customWidth="1"/>
    <col min="11779" max="11779" width="9.140625" style="4"/>
    <col min="11780" max="11780" width="10.28515625" style="4" customWidth="1"/>
    <col min="11781" max="11781" width="12.28515625" style="4" customWidth="1"/>
    <col min="11782" max="11782" width="10.42578125" style="4" customWidth="1"/>
    <col min="11783" max="11783" width="9.42578125" style="4" customWidth="1"/>
    <col min="11784" max="11786" width="9.140625" style="4"/>
    <col min="11787" max="11787" width="10" style="4" customWidth="1"/>
    <col min="11788" max="12032" width="9.140625" style="4"/>
    <col min="12033" max="12033" width="3.140625" style="4" customWidth="1"/>
    <col min="12034" max="12034" width="7" style="4" customWidth="1"/>
    <col min="12035" max="12035" width="9.140625" style="4"/>
    <col min="12036" max="12036" width="10.28515625" style="4" customWidth="1"/>
    <col min="12037" max="12037" width="12.28515625" style="4" customWidth="1"/>
    <col min="12038" max="12038" width="10.42578125" style="4" customWidth="1"/>
    <col min="12039" max="12039" width="9.42578125" style="4" customWidth="1"/>
    <col min="12040" max="12042" width="9.140625" style="4"/>
    <col min="12043" max="12043" width="10" style="4" customWidth="1"/>
    <col min="12044" max="12288" width="9.140625" style="4"/>
    <col min="12289" max="12289" width="3.140625" style="4" customWidth="1"/>
    <col min="12290" max="12290" width="7" style="4" customWidth="1"/>
    <col min="12291" max="12291" width="9.140625" style="4"/>
    <col min="12292" max="12292" width="10.28515625" style="4" customWidth="1"/>
    <col min="12293" max="12293" width="12.28515625" style="4" customWidth="1"/>
    <col min="12294" max="12294" width="10.42578125" style="4" customWidth="1"/>
    <col min="12295" max="12295" width="9.42578125" style="4" customWidth="1"/>
    <col min="12296" max="12298" width="9.140625" style="4"/>
    <col min="12299" max="12299" width="10" style="4" customWidth="1"/>
    <col min="12300" max="12544" width="9.140625" style="4"/>
    <col min="12545" max="12545" width="3.140625" style="4" customWidth="1"/>
    <col min="12546" max="12546" width="7" style="4" customWidth="1"/>
    <col min="12547" max="12547" width="9.140625" style="4"/>
    <col min="12548" max="12548" width="10.28515625" style="4" customWidth="1"/>
    <col min="12549" max="12549" width="12.28515625" style="4" customWidth="1"/>
    <col min="12550" max="12550" width="10.42578125" style="4" customWidth="1"/>
    <col min="12551" max="12551" width="9.42578125" style="4" customWidth="1"/>
    <col min="12552" max="12554" width="9.140625" style="4"/>
    <col min="12555" max="12555" width="10" style="4" customWidth="1"/>
    <col min="12556" max="12800" width="9.140625" style="4"/>
    <col min="12801" max="12801" width="3.140625" style="4" customWidth="1"/>
    <col min="12802" max="12802" width="7" style="4" customWidth="1"/>
    <col min="12803" max="12803" width="9.140625" style="4"/>
    <col min="12804" max="12804" width="10.28515625" style="4" customWidth="1"/>
    <col min="12805" max="12805" width="12.28515625" style="4" customWidth="1"/>
    <col min="12806" max="12806" width="10.42578125" style="4" customWidth="1"/>
    <col min="12807" max="12807" width="9.42578125" style="4" customWidth="1"/>
    <col min="12808" max="12810" width="9.140625" style="4"/>
    <col min="12811" max="12811" width="10" style="4" customWidth="1"/>
    <col min="12812" max="13056" width="9.140625" style="4"/>
    <col min="13057" max="13057" width="3.140625" style="4" customWidth="1"/>
    <col min="13058" max="13058" width="7" style="4" customWidth="1"/>
    <col min="13059" max="13059" width="9.140625" style="4"/>
    <col min="13060" max="13060" width="10.28515625" style="4" customWidth="1"/>
    <col min="13061" max="13061" width="12.28515625" style="4" customWidth="1"/>
    <col min="13062" max="13062" width="10.42578125" style="4" customWidth="1"/>
    <col min="13063" max="13063" width="9.42578125" style="4" customWidth="1"/>
    <col min="13064" max="13066" width="9.140625" style="4"/>
    <col min="13067" max="13067" width="10" style="4" customWidth="1"/>
    <col min="13068" max="13312" width="9.140625" style="4"/>
    <col min="13313" max="13313" width="3.140625" style="4" customWidth="1"/>
    <col min="13314" max="13314" width="7" style="4" customWidth="1"/>
    <col min="13315" max="13315" width="9.140625" style="4"/>
    <col min="13316" max="13316" width="10.28515625" style="4" customWidth="1"/>
    <col min="13317" max="13317" width="12.28515625" style="4" customWidth="1"/>
    <col min="13318" max="13318" width="10.42578125" style="4" customWidth="1"/>
    <col min="13319" max="13319" width="9.42578125" style="4" customWidth="1"/>
    <col min="13320" max="13322" width="9.140625" style="4"/>
    <col min="13323" max="13323" width="10" style="4" customWidth="1"/>
    <col min="13324" max="13568" width="9.140625" style="4"/>
    <col min="13569" max="13569" width="3.140625" style="4" customWidth="1"/>
    <col min="13570" max="13570" width="7" style="4" customWidth="1"/>
    <col min="13571" max="13571" width="9.140625" style="4"/>
    <col min="13572" max="13572" width="10.28515625" style="4" customWidth="1"/>
    <col min="13573" max="13573" width="12.28515625" style="4" customWidth="1"/>
    <col min="13574" max="13574" width="10.42578125" style="4" customWidth="1"/>
    <col min="13575" max="13575" width="9.42578125" style="4" customWidth="1"/>
    <col min="13576" max="13578" width="9.140625" style="4"/>
    <col min="13579" max="13579" width="10" style="4" customWidth="1"/>
    <col min="13580" max="13824" width="9.140625" style="4"/>
    <col min="13825" max="13825" width="3.140625" style="4" customWidth="1"/>
    <col min="13826" max="13826" width="7" style="4" customWidth="1"/>
    <col min="13827" max="13827" width="9.140625" style="4"/>
    <col min="13828" max="13828" width="10.28515625" style="4" customWidth="1"/>
    <col min="13829" max="13829" width="12.28515625" style="4" customWidth="1"/>
    <col min="13830" max="13830" width="10.42578125" style="4" customWidth="1"/>
    <col min="13831" max="13831" width="9.42578125" style="4" customWidth="1"/>
    <col min="13832" max="13834" width="9.140625" style="4"/>
    <col min="13835" max="13835" width="10" style="4" customWidth="1"/>
    <col min="13836" max="14080" width="9.140625" style="4"/>
    <col min="14081" max="14081" width="3.140625" style="4" customWidth="1"/>
    <col min="14082" max="14082" width="7" style="4" customWidth="1"/>
    <col min="14083" max="14083" width="9.140625" style="4"/>
    <col min="14084" max="14084" width="10.28515625" style="4" customWidth="1"/>
    <col min="14085" max="14085" width="12.28515625" style="4" customWidth="1"/>
    <col min="14086" max="14086" width="10.42578125" style="4" customWidth="1"/>
    <col min="14087" max="14087" width="9.42578125" style="4" customWidth="1"/>
    <col min="14088" max="14090" width="9.140625" style="4"/>
    <col min="14091" max="14091" width="10" style="4" customWidth="1"/>
    <col min="14092" max="14336" width="9.140625" style="4"/>
    <col min="14337" max="14337" width="3.140625" style="4" customWidth="1"/>
    <col min="14338" max="14338" width="7" style="4" customWidth="1"/>
    <col min="14339" max="14339" width="9.140625" style="4"/>
    <col min="14340" max="14340" width="10.28515625" style="4" customWidth="1"/>
    <col min="14341" max="14341" width="12.28515625" style="4" customWidth="1"/>
    <col min="14342" max="14342" width="10.42578125" style="4" customWidth="1"/>
    <col min="14343" max="14343" width="9.42578125" style="4" customWidth="1"/>
    <col min="14344" max="14346" width="9.140625" style="4"/>
    <col min="14347" max="14347" width="10" style="4" customWidth="1"/>
    <col min="14348" max="14592" width="9.140625" style="4"/>
    <col min="14593" max="14593" width="3.140625" style="4" customWidth="1"/>
    <col min="14594" max="14594" width="7" style="4" customWidth="1"/>
    <col min="14595" max="14595" width="9.140625" style="4"/>
    <col min="14596" max="14596" width="10.28515625" style="4" customWidth="1"/>
    <col min="14597" max="14597" width="12.28515625" style="4" customWidth="1"/>
    <col min="14598" max="14598" width="10.42578125" style="4" customWidth="1"/>
    <col min="14599" max="14599" width="9.42578125" style="4" customWidth="1"/>
    <col min="14600" max="14602" width="9.140625" style="4"/>
    <col min="14603" max="14603" width="10" style="4" customWidth="1"/>
    <col min="14604" max="14848" width="9.140625" style="4"/>
    <col min="14849" max="14849" width="3.140625" style="4" customWidth="1"/>
    <col min="14850" max="14850" width="7" style="4" customWidth="1"/>
    <col min="14851" max="14851" width="9.140625" style="4"/>
    <col min="14852" max="14852" width="10.28515625" style="4" customWidth="1"/>
    <col min="14853" max="14853" width="12.28515625" style="4" customWidth="1"/>
    <col min="14854" max="14854" width="10.42578125" style="4" customWidth="1"/>
    <col min="14855" max="14855" width="9.42578125" style="4" customWidth="1"/>
    <col min="14856" max="14858" width="9.140625" style="4"/>
    <col min="14859" max="14859" width="10" style="4" customWidth="1"/>
    <col min="14860" max="15104" width="9.140625" style="4"/>
    <col min="15105" max="15105" width="3.140625" style="4" customWidth="1"/>
    <col min="15106" max="15106" width="7" style="4" customWidth="1"/>
    <col min="15107" max="15107" width="9.140625" style="4"/>
    <col min="15108" max="15108" width="10.28515625" style="4" customWidth="1"/>
    <col min="15109" max="15109" width="12.28515625" style="4" customWidth="1"/>
    <col min="15110" max="15110" width="10.42578125" style="4" customWidth="1"/>
    <col min="15111" max="15111" width="9.42578125" style="4" customWidth="1"/>
    <col min="15112" max="15114" width="9.140625" style="4"/>
    <col min="15115" max="15115" width="10" style="4" customWidth="1"/>
    <col min="15116" max="15360" width="9.140625" style="4"/>
    <col min="15361" max="15361" width="3.140625" style="4" customWidth="1"/>
    <col min="15362" max="15362" width="7" style="4" customWidth="1"/>
    <col min="15363" max="15363" width="9.140625" style="4"/>
    <col min="15364" max="15364" width="10.28515625" style="4" customWidth="1"/>
    <col min="15365" max="15365" width="12.28515625" style="4" customWidth="1"/>
    <col min="15366" max="15366" width="10.42578125" style="4" customWidth="1"/>
    <col min="15367" max="15367" width="9.42578125" style="4" customWidth="1"/>
    <col min="15368" max="15370" width="9.140625" style="4"/>
    <col min="15371" max="15371" width="10" style="4" customWidth="1"/>
    <col min="15372" max="15616" width="9.140625" style="4"/>
    <col min="15617" max="15617" width="3.140625" style="4" customWidth="1"/>
    <col min="15618" max="15618" width="7" style="4" customWidth="1"/>
    <col min="15619" max="15619" width="9.140625" style="4"/>
    <col min="15620" max="15620" width="10.28515625" style="4" customWidth="1"/>
    <col min="15621" max="15621" width="12.28515625" style="4" customWidth="1"/>
    <col min="15622" max="15622" width="10.42578125" style="4" customWidth="1"/>
    <col min="15623" max="15623" width="9.42578125" style="4" customWidth="1"/>
    <col min="15624" max="15626" width="9.140625" style="4"/>
    <col min="15627" max="15627" width="10" style="4" customWidth="1"/>
    <col min="15628" max="15872" width="9.140625" style="4"/>
    <col min="15873" max="15873" width="3.140625" style="4" customWidth="1"/>
    <col min="15874" max="15874" width="7" style="4" customWidth="1"/>
    <col min="15875" max="15875" width="9.140625" style="4"/>
    <col min="15876" max="15876" width="10.28515625" style="4" customWidth="1"/>
    <col min="15877" max="15877" width="12.28515625" style="4" customWidth="1"/>
    <col min="15878" max="15878" width="10.42578125" style="4" customWidth="1"/>
    <col min="15879" max="15879" width="9.42578125" style="4" customWidth="1"/>
    <col min="15880" max="15882" width="9.140625" style="4"/>
    <col min="15883" max="15883" width="10" style="4" customWidth="1"/>
    <col min="15884" max="16128" width="9.140625" style="4"/>
    <col min="16129" max="16129" width="3.140625" style="4" customWidth="1"/>
    <col min="16130" max="16130" width="7" style="4" customWidth="1"/>
    <col min="16131" max="16131" width="9.140625" style="4"/>
    <col min="16132" max="16132" width="10.28515625" style="4" customWidth="1"/>
    <col min="16133" max="16133" width="12.28515625" style="4" customWidth="1"/>
    <col min="16134" max="16134" width="10.42578125" style="4" customWidth="1"/>
    <col min="16135" max="16135" width="9.42578125" style="4" customWidth="1"/>
    <col min="16136" max="16138" width="9.140625" style="4"/>
    <col min="16139" max="16139" width="10" style="4" customWidth="1"/>
    <col min="16140" max="16384" width="9.140625" style="4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6" customFormat="1" x14ac:dyDescent="0.25"/>
    <row r="6" spans="1:19" s="6" customFormat="1" x14ac:dyDescent="0.2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9" s="6" customFormat="1" x14ac:dyDescent="0.25">
      <c r="A7" s="10" t="s">
        <v>5</v>
      </c>
      <c r="E7" s="11">
        <v>250000</v>
      </c>
      <c r="G7" s="12" t="s">
        <v>6</v>
      </c>
      <c r="K7" s="13">
        <v>0.1</v>
      </c>
      <c r="N7" s="14"/>
      <c r="O7" s="14"/>
      <c r="P7" s="14"/>
      <c r="Q7" s="14"/>
    </row>
    <row r="8" spans="1:19" s="6" customFormat="1" x14ac:dyDescent="0.25">
      <c r="A8" s="10" t="s">
        <v>7</v>
      </c>
      <c r="E8" s="15">
        <v>7.0000000000000007E-2</v>
      </c>
      <c r="G8" s="12" t="s">
        <v>8</v>
      </c>
      <c r="K8" s="16">
        <v>0.3</v>
      </c>
      <c r="N8" s="14"/>
      <c r="O8" s="14"/>
      <c r="P8" s="14"/>
      <c r="Q8" s="14"/>
    </row>
    <row r="9" spans="1:19" s="6" customFormat="1" x14ac:dyDescent="0.25">
      <c r="A9" s="10" t="s">
        <v>9</v>
      </c>
      <c r="E9" s="17">
        <v>675</v>
      </c>
      <c r="G9" s="12" t="s">
        <v>10</v>
      </c>
      <c r="K9" s="18">
        <v>12</v>
      </c>
    </row>
    <row r="10" spans="1:19" s="6" customFormat="1" x14ac:dyDescent="0.25">
      <c r="A10" s="10" t="s">
        <v>11</v>
      </c>
      <c r="E10" s="19">
        <v>0</v>
      </c>
      <c r="G10" s="12" t="s">
        <v>12</v>
      </c>
      <c r="K10" s="20">
        <v>15</v>
      </c>
    </row>
    <row r="11" spans="1:19" s="6" customFormat="1" x14ac:dyDescent="0.25">
      <c r="A11" s="10" t="s">
        <v>13</v>
      </c>
      <c r="E11" s="21">
        <v>0.125</v>
      </c>
      <c r="G11" s="12" t="s">
        <v>14</v>
      </c>
      <c r="K11" s="20">
        <v>0</v>
      </c>
    </row>
    <row r="12" spans="1:19" s="6" customFormat="1" x14ac:dyDescent="0.25">
      <c r="A12" s="10" t="s">
        <v>15</v>
      </c>
      <c r="E12" s="15">
        <v>0.115</v>
      </c>
      <c r="G12" s="12" t="s">
        <v>16</v>
      </c>
      <c r="K12" s="13">
        <v>0.03</v>
      </c>
      <c r="N12" s="6" t="s">
        <v>17</v>
      </c>
    </row>
    <row r="13" spans="1:19" s="6" customFormat="1" x14ac:dyDescent="0.25">
      <c r="A13" s="10" t="s">
        <v>18</v>
      </c>
      <c r="D13" s="22" t="s">
        <v>19</v>
      </c>
      <c r="E13" s="21">
        <v>1.2500000000000001E-2</v>
      </c>
      <c r="G13" s="12" t="s">
        <v>20</v>
      </c>
      <c r="K13" s="20">
        <v>1.5</v>
      </c>
      <c r="N13" s="6" t="s">
        <v>17</v>
      </c>
      <c r="P13" s="6" t="s">
        <v>17</v>
      </c>
    </row>
    <row r="14" spans="1:19" s="6" customFormat="1" x14ac:dyDescent="0.25">
      <c r="A14" s="23"/>
      <c r="D14" s="22" t="s">
        <v>21</v>
      </c>
      <c r="E14" s="21">
        <v>7.4999999999999997E-3</v>
      </c>
      <c r="G14" s="12" t="s">
        <v>22</v>
      </c>
      <c r="K14" s="20">
        <v>0.5</v>
      </c>
    </row>
    <row r="15" spans="1:19" s="6" customFormat="1" x14ac:dyDescent="0.25">
      <c r="A15" s="24"/>
      <c r="B15" s="25"/>
      <c r="C15" s="25"/>
      <c r="D15" s="26" t="s">
        <v>23</v>
      </c>
      <c r="E15" s="27">
        <v>0</v>
      </c>
      <c r="F15" s="25"/>
      <c r="G15" s="28" t="s">
        <v>24</v>
      </c>
      <c r="H15" s="25"/>
      <c r="I15" s="25"/>
      <c r="J15" s="25"/>
      <c r="K15" s="29">
        <v>3.5000000000000003E-2</v>
      </c>
    </row>
    <row r="16" spans="1:19" s="6" customFormat="1" x14ac:dyDescent="0.25"/>
    <row r="17" spans="1:19" x14ac:dyDescent="0.25">
      <c r="D17" s="4">
        <v>0</v>
      </c>
      <c r="E17" s="30">
        <v>1</v>
      </c>
      <c r="F17" s="30">
        <v>2</v>
      </c>
      <c r="G17" s="30">
        <v>3</v>
      </c>
      <c r="H17" s="30">
        <v>4</v>
      </c>
      <c r="I17" s="30">
        <v>5</v>
      </c>
      <c r="J17" s="30">
        <v>6</v>
      </c>
      <c r="K17" s="30">
        <v>7</v>
      </c>
      <c r="L17" s="30">
        <v>8</v>
      </c>
      <c r="M17" s="30">
        <f t="shared" ref="M17:S17" si="0">1+L17</f>
        <v>9</v>
      </c>
      <c r="N17" s="30">
        <f t="shared" si="0"/>
        <v>10</v>
      </c>
      <c r="O17" s="30">
        <f t="shared" si="0"/>
        <v>11</v>
      </c>
      <c r="P17" s="30">
        <f t="shared" si="0"/>
        <v>12</v>
      </c>
      <c r="Q17" s="30">
        <f t="shared" si="0"/>
        <v>13</v>
      </c>
      <c r="R17" s="30">
        <f t="shared" si="0"/>
        <v>14</v>
      </c>
      <c r="S17" s="30">
        <f t="shared" si="0"/>
        <v>15</v>
      </c>
    </row>
    <row r="18" spans="1:19" x14ac:dyDescent="0.25">
      <c r="C18" s="31" t="s">
        <v>25</v>
      </c>
      <c r="D18" s="32" t="s">
        <v>26</v>
      </c>
      <c r="E18" s="33">
        <v>2008</v>
      </c>
      <c r="F18" s="33">
        <f>+E18+1</f>
        <v>2009</v>
      </c>
      <c r="G18" s="33">
        <f t="shared" ref="G18:S18" si="1">+F18+1</f>
        <v>2010</v>
      </c>
      <c r="H18" s="33">
        <f t="shared" si="1"/>
        <v>2011</v>
      </c>
      <c r="I18" s="33">
        <f t="shared" si="1"/>
        <v>2012</v>
      </c>
      <c r="J18" s="33">
        <f t="shared" si="1"/>
        <v>2013</v>
      </c>
      <c r="K18" s="33">
        <f t="shared" si="1"/>
        <v>2014</v>
      </c>
      <c r="L18" s="33">
        <f t="shared" si="1"/>
        <v>2015</v>
      </c>
      <c r="M18" s="33">
        <f t="shared" si="1"/>
        <v>2016</v>
      </c>
      <c r="N18" s="33">
        <f t="shared" si="1"/>
        <v>2017</v>
      </c>
      <c r="O18" s="33">
        <f t="shared" si="1"/>
        <v>2018</v>
      </c>
      <c r="P18" s="33">
        <f t="shared" si="1"/>
        <v>2019</v>
      </c>
      <c r="Q18" s="33">
        <f t="shared" si="1"/>
        <v>2020</v>
      </c>
      <c r="R18" s="33">
        <f t="shared" si="1"/>
        <v>2021</v>
      </c>
      <c r="S18" s="33">
        <f t="shared" si="1"/>
        <v>2022</v>
      </c>
    </row>
    <row r="19" spans="1:19" x14ac:dyDescent="0.25">
      <c r="A19" s="31" t="s">
        <v>27</v>
      </c>
    </row>
    <row r="20" spans="1:19" x14ac:dyDescent="0.25">
      <c r="B20" s="31" t="s">
        <v>28</v>
      </c>
      <c r="E20" s="34">
        <f>(1+Output_Gain)*Output</f>
        <v>267500</v>
      </c>
      <c r="F20" s="34">
        <f t="shared" ref="F20:S20" si="2">(1+Output_Gain)*Output</f>
        <v>267500</v>
      </c>
      <c r="G20" s="34">
        <f t="shared" si="2"/>
        <v>267500</v>
      </c>
      <c r="H20" s="34">
        <f t="shared" si="2"/>
        <v>267500</v>
      </c>
      <c r="I20" s="34">
        <f t="shared" si="2"/>
        <v>267500</v>
      </c>
      <c r="J20" s="34">
        <f t="shared" si="2"/>
        <v>267500</v>
      </c>
      <c r="K20" s="34">
        <f t="shared" si="2"/>
        <v>267500</v>
      </c>
      <c r="L20" s="34">
        <f t="shared" si="2"/>
        <v>267500</v>
      </c>
      <c r="M20" s="34">
        <f t="shared" si="2"/>
        <v>267500</v>
      </c>
      <c r="N20" s="34">
        <f t="shared" si="2"/>
        <v>267500</v>
      </c>
      <c r="O20" s="34">
        <f t="shared" si="2"/>
        <v>267500</v>
      </c>
      <c r="P20" s="34">
        <f t="shared" si="2"/>
        <v>267500</v>
      </c>
      <c r="Q20" s="34">
        <f t="shared" si="2"/>
        <v>267500</v>
      </c>
      <c r="R20" s="34">
        <f t="shared" si="2"/>
        <v>267500</v>
      </c>
      <c r="S20" s="34">
        <f t="shared" si="2"/>
        <v>267500</v>
      </c>
    </row>
    <row r="21" spans="1:19" x14ac:dyDescent="0.25">
      <c r="B21" s="31" t="s">
        <v>29</v>
      </c>
      <c r="E21" s="34">
        <f>-K13/12*E20</f>
        <v>-33437.5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B22" s="31" t="s">
        <v>30</v>
      </c>
      <c r="E22" s="35">
        <f t="shared" ref="E22:S22" si="3">Price_Ton*((1+Inflation)^D17)*(E20+E21)/1000000</f>
        <v>157.9921875</v>
      </c>
      <c r="F22" s="35">
        <f t="shared" si="3"/>
        <v>180.5625</v>
      </c>
      <c r="G22" s="35">
        <f t="shared" si="3"/>
        <v>180.5625</v>
      </c>
      <c r="H22" s="35">
        <f t="shared" si="3"/>
        <v>180.5625</v>
      </c>
      <c r="I22" s="35">
        <f t="shared" si="3"/>
        <v>180.5625</v>
      </c>
      <c r="J22" s="35">
        <f t="shared" si="3"/>
        <v>180.5625</v>
      </c>
      <c r="K22" s="35">
        <f t="shared" si="3"/>
        <v>180.5625</v>
      </c>
      <c r="L22" s="35">
        <f t="shared" si="3"/>
        <v>180.5625</v>
      </c>
      <c r="M22" s="35">
        <f t="shared" si="3"/>
        <v>180.5625</v>
      </c>
      <c r="N22" s="35">
        <f t="shared" si="3"/>
        <v>180.5625</v>
      </c>
      <c r="O22" s="35">
        <f t="shared" si="3"/>
        <v>180.5625</v>
      </c>
      <c r="P22" s="35">
        <f t="shared" si="3"/>
        <v>180.5625</v>
      </c>
      <c r="Q22" s="35">
        <f t="shared" si="3"/>
        <v>180.5625</v>
      </c>
      <c r="R22" s="35">
        <f t="shared" si="3"/>
        <v>180.5625</v>
      </c>
      <c r="S22" s="35">
        <f t="shared" si="3"/>
        <v>180.5625</v>
      </c>
    </row>
    <row r="23" spans="1:19" x14ac:dyDescent="0.25">
      <c r="B23" s="31" t="s">
        <v>31</v>
      </c>
      <c r="E23" s="36">
        <f>$E$11+($E$13)</f>
        <v>0.13750000000000001</v>
      </c>
      <c r="F23" s="36">
        <f>$E$11+($E$13)</f>
        <v>0.13750000000000001</v>
      </c>
      <c r="G23" s="36">
        <f>$E$11+($E$13)</f>
        <v>0.13750000000000001</v>
      </c>
      <c r="H23" s="36">
        <f>$E$11+($E$13)</f>
        <v>0.13750000000000001</v>
      </c>
      <c r="I23" s="36">
        <f>$E$11+($E$13)</f>
        <v>0.13750000000000001</v>
      </c>
      <c r="J23" s="36">
        <f>$E$11+($E$14)</f>
        <v>0.13250000000000001</v>
      </c>
      <c r="K23" s="36">
        <f>$E$11+($E$14)</f>
        <v>0.13250000000000001</v>
      </c>
      <c r="L23" s="36">
        <f>$E$11+($E$14)</f>
        <v>0.13250000000000001</v>
      </c>
      <c r="M23" s="36">
        <f>$E$11+($E$14)</f>
        <v>0.13250000000000001</v>
      </c>
      <c r="N23" s="36">
        <f>$E$11+($E$14)</f>
        <v>0.13250000000000001</v>
      </c>
      <c r="O23" s="36">
        <f>$E$11+($E$15)</f>
        <v>0.125</v>
      </c>
      <c r="P23" s="36">
        <f>$E$11+($E$15)</f>
        <v>0.125</v>
      </c>
      <c r="Q23" s="36">
        <f>$E$11+($E$15)</f>
        <v>0.125</v>
      </c>
      <c r="R23" s="36">
        <f>$E$11+($E$15)</f>
        <v>0.125</v>
      </c>
      <c r="S23" s="36">
        <f>$E$11+($E$15)</f>
        <v>0.125</v>
      </c>
    </row>
    <row r="24" spans="1:19" x14ac:dyDescent="0.25">
      <c r="B24" s="31" t="s">
        <v>32</v>
      </c>
      <c r="E24" s="35">
        <f t="shared" ref="E24:S24" si="4">E23*E22</f>
        <v>21.723925781250003</v>
      </c>
      <c r="F24" s="35">
        <f t="shared" si="4"/>
        <v>24.827343750000001</v>
      </c>
      <c r="G24" s="35">
        <f t="shared" si="4"/>
        <v>24.827343750000001</v>
      </c>
      <c r="H24" s="35">
        <f t="shared" si="4"/>
        <v>24.827343750000001</v>
      </c>
      <c r="I24" s="35">
        <f t="shared" si="4"/>
        <v>24.827343750000001</v>
      </c>
      <c r="J24" s="35">
        <f t="shared" si="4"/>
        <v>23.924531250000001</v>
      </c>
      <c r="K24" s="35">
        <f t="shared" si="4"/>
        <v>23.924531250000001</v>
      </c>
      <c r="L24" s="35">
        <f t="shared" si="4"/>
        <v>23.924531250000001</v>
      </c>
      <c r="M24" s="35">
        <f t="shared" si="4"/>
        <v>23.924531250000001</v>
      </c>
      <c r="N24" s="35">
        <f t="shared" si="4"/>
        <v>23.924531250000001</v>
      </c>
      <c r="O24" s="35">
        <f t="shared" si="4"/>
        <v>22.5703125</v>
      </c>
      <c r="P24" s="35">
        <f t="shared" si="4"/>
        <v>22.5703125</v>
      </c>
      <c r="Q24" s="35">
        <f t="shared" si="4"/>
        <v>22.5703125</v>
      </c>
      <c r="R24" s="35">
        <f t="shared" si="4"/>
        <v>22.5703125</v>
      </c>
      <c r="S24" s="35">
        <f t="shared" si="4"/>
        <v>22.5703125</v>
      </c>
    </row>
    <row r="26" spans="1:19" x14ac:dyDescent="0.25">
      <c r="B26" s="31" t="s">
        <v>33</v>
      </c>
      <c r="E26" s="34">
        <f t="shared" ref="E26:S26" si="5">Output</f>
        <v>250000</v>
      </c>
      <c r="F26" s="34">
        <f t="shared" si="5"/>
        <v>250000</v>
      </c>
      <c r="G26" s="34">
        <f t="shared" si="5"/>
        <v>250000</v>
      </c>
      <c r="H26" s="34">
        <f t="shared" si="5"/>
        <v>250000</v>
      </c>
      <c r="I26" s="34">
        <f t="shared" si="5"/>
        <v>250000</v>
      </c>
      <c r="J26" s="34">
        <f t="shared" si="5"/>
        <v>250000</v>
      </c>
      <c r="K26" s="34">
        <f t="shared" si="5"/>
        <v>250000</v>
      </c>
      <c r="L26" s="34">
        <f t="shared" si="5"/>
        <v>250000</v>
      </c>
      <c r="M26" s="34">
        <f t="shared" si="5"/>
        <v>250000</v>
      </c>
      <c r="N26" s="34">
        <f t="shared" si="5"/>
        <v>250000</v>
      </c>
      <c r="O26" s="34">
        <f t="shared" si="5"/>
        <v>250000</v>
      </c>
      <c r="P26" s="34">
        <f t="shared" si="5"/>
        <v>250000</v>
      </c>
      <c r="Q26" s="34">
        <f t="shared" si="5"/>
        <v>250000</v>
      </c>
      <c r="R26" s="34">
        <f t="shared" si="5"/>
        <v>250000</v>
      </c>
      <c r="S26" s="34">
        <f t="shared" si="5"/>
        <v>250000</v>
      </c>
    </row>
    <row r="27" spans="1:19" x14ac:dyDescent="0.25">
      <c r="B27" s="31" t="s">
        <v>34</v>
      </c>
      <c r="E27" s="35">
        <f t="shared" ref="E27:S27" si="6">Price_Ton*((1+Inflation)^D17)*$E$7/1000000</f>
        <v>168.75</v>
      </c>
      <c r="F27" s="35">
        <f t="shared" si="6"/>
        <v>168.75</v>
      </c>
      <c r="G27" s="35">
        <f t="shared" si="6"/>
        <v>168.75</v>
      </c>
      <c r="H27" s="35">
        <f t="shared" si="6"/>
        <v>168.75</v>
      </c>
      <c r="I27" s="35">
        <f t="shared" si="6"/>
        <v>168.75</v>
      </c>
      <c r="J27" s="35">
        <f t="shared" si="6"/>
        <v>168.75</v>
      </c>
      <c r="K27" s="35">
        <f t="shared" si="6"/>
        <v>168.75</v>
      </c>
      <c r="L27" s="35">
        <f t="shared" si="6"/>
        <v>168.75</v>
      </c>
      <c r="M27" s="35">
        <f t="shared" si="6"/>
        <v>168.75</v>
      </c>
      <c r="N27" s="35">
        <f t="shared" si="6"/>
        <v>168.75</v>
      </c>
      <c r="O27" s="35">
        <f t="shared" si="6"/>
        <v>168.75</v>
      </c>
      <c r="P27" s="35">
        <f t="shared" si="6"/>
        <v>168.75</v>
      </c>
      <c r="Q27" s="35">
        <f t="shared" si="6"/>
        <v>168.75</v>
      </c>
      <c r="R27" s="35">
        <f t="shared" si="6"/>
        <v>168.75</v>
      </c>
      <c r="S27" s="35">
        <f t="shared" si="6"/>
        <v>168.75</v>
      </c>
    </row>
    <row r="28" spans="1:19" x14ac:dyDescent="0.25">
      <c r="B28" s="31" t="s">
        <v>35</v>
      </c>
      <c r="E28" s="37">
        <f t="shared" ref="E28:S28" si="7">$E$12*E27</f>
        <v>19.40625</v>
      </c>
      <c r="F28" s="37">
        <f t="shared" si="7"/>
        <v>19.40625</v>
      </c>
      <c r="G28" s="37">
        <f t="shared" si="7"/>
        <v>19.40625</v>
      </c>
      <c r="H28" s="37">
        <f t="shared" si="7"/>
        <v>19.40625</v>
      </c>
      <c r="I28" s="37">
        <f t="shared" si="7"/>
        <v>19.40625</v>
      </c>
      <c r="J28" s="37">
        <f t="shared" si="7"/>
        <v>19.40625</v>
      </c>
      <c r="K28" s="37">
        <f t="shared" si="7"/>
        <v>19.40625</v>
      </c>
      <c r="L28" s="37">
        <f t="shared" si="7"/>
        <v>19.40625</v>
      </c>
      <c r="M28" s="37">
        <f t="shared" si="7"/>
        <v>19.40625</v>
      </c>
      <c r="N28" s="37">
        <f t="shared" si="7"/>
        <v>19.40625</v>
      </c>
      <c r="O28" s="37">
        <f t="shared" si="7"/>
        <v>19.40625</v>
      </c>
      <c r="P28" s="37">
        <f t="shared" si="7"/>
        <v>19.40625</v>
      </c>
      <c r="Q28" s="37">
        <f t="shared" si="7"/>
        <v>19.40625</v>
      </c>
      <c r="R28" s="37">
        <f t="shared" si="7"/>
        <v>19.40625</v>
      </c>
      <c r="S28" s="37">
        <f t="shared" si="7"/>
        <v>19.40625</v>
      </c>
    </row>
    <row r="29" spans="1:19" x14ac:dyDescent="0.25">
      <c r="B29" s="31" t="s">
        <v>36</v>
      </c>
      <c r="E29" s="35">
        <f t="shared" ref="E29:S29" si="8">E24-E28</f>
        <v>2.3176757812500028</v>
      </c>
      <c r="F29" s="35">
        <f t="shared" si="8"/>
        <v>5.4210937500000007</v>
      </c>
      <c r="G29" s="35">
        <f t="shared" si="8"/>
        <v>5.4210937500000007</v>
      </c>
      <c r="H29" s="35">
        <f t="shared" si="8"/>
        <v>5.4210937500000007</v>
      </c>
      <c r="I29" s="35">
        <f t="shared" si="8"/>
        <v>5.4210937500000007</v>
      </c>
      <c r="J29" s="35">
        <f t="shared" si="8"/>
        <v>4.5182812500000011</v>
      </c>
      <c r="K29" s="35">
        <f t="shared" si="8"/>
        <v>4.5182812500000011</v>
      </c>
      <c r="L29" s="35">
        <f t="shared" si="8"/>
        <v>4.5182812500000011</v>
      </c>
      <c r="M29" s="35">
        <f t="shared" si="8"/>
        <v>4.5182812500000011</v>
      </c>
      <c r="N29" s="35">
        <f t="shared" si="8"/>
        <v>4.5182812500000011</v>
      </c>
      <c r="O29" s="35">
        <f t="shared" si="8"/>
        <v>3.1640625</v>
      </c>
      <c r="P29" s="35">
        <f t="shared" si="8"/>
        <v>3.1640625</v>
      </c>
      <c r="Q29" s="35">
        <f t="shared" si="8"/>
        <v>3.1640625</v>
      </c>
      <c r="R29" s="35">
        <f t="shared" si="8"/>
        <v>3.1640625</v>
      </c>
      <c r="S29" s="35">
        <f t="shared" si="8"/>
        <v>3.1640625</v>
      </c>
    </row>
    <row r="30" spans="1:19" x14ac:dyDescent="0.25">
      <c r="B30" s="3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x14ac:dyDescent="0.25">
      <c r="A31" s="4" t="s">
        <v>37</v>
      </c>
      <c r="B31" s="3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x14ac:dyDescent="0.25">
      <c r="B32" s="31" t="s">
        <v>38</v>
      </c>
      <c r="E32" s="35">
        <f t="shared" ref="E32:S32" si="9">WIP*(E22-E24)</f>
        <v>4.0880478515625001</v>
      </c>
      <c r="F32" s="35">
        <f t="shared" si="9"/>
        <v>4.6720546874999993</v>
      </c>
      <c r="G32" s="35">
        <f t="shared" si="9"/>
        <v>4.6720546874999993</v>
      </c>
      <c r="H32" s="35">
        <f t="shared" si="9"/>
        <v>4.6720546874999993</v>
      </c>
      <c r="I32" s="35">
        <f t="shared" si="9"/>
        <v>4.6720546874999993</v>
      </c>
      <c r="J32" s="35">
        <f t="shared" si="9"/>
        <v>4.6991390624999996</v>
      </c>
      <c r="K32" s="35">
        <f t="shared" si="9"/>
        <v>4.6991390624999996</v>
      </c>
      <c r="L32" s="35">
        <f t="shared" si="9"/>
        <v>4.6991390624999996</v>
      </c>
      <c r="M32" s="35">
        <f t="shared" si="9"/>
        <v>4.6991390624999996</v>
      </c>
      <c r="N32" s="35">
        <f t="shared" si="9"/>
        <v>4.6991390624999996</v>
      </c>
      <c r="O32" s="35">
        <f t="shared" si="9"/>
        <v>4.7397656249999995</v>
      </c>
      <c r="P32" s="35">
        <f t="shared" si="9"/>
        <v>4.7397656249999995</v>
      </c>
      <c r="Q32" s="35">
        <f t="shared" si="9"/>
        <v>4.7397656249999995</v>
      </c>
      <c r="R32" s="35">
        <f t="shared" si="9"/>
        <v>4.7397656249999995</v>
      </c>
      <c r="S32" s="35">
        <f t="shared" si="9"/>
        <v>4.7397656249999995</v>
      </c>
    </row>
    <row r="33" spans="1:20" x14ac:dyDescent="0.25">
      <c r="B33" s="31" t="s">
        <v>39</v>
      </c>
      <c r="E33" s="38">
        <f t="shared" ref="E33:S33" si="10">WIP*(E27-E28)</f>
        <v>4.4803125000000001</v>
      </c>
      <c r="F33" s="38">
        <f t="shared" si="10"/>
        <v>4.4803125000000001</v>
      </c>
      <c r="G33" s="38">
        <f t="shared" si="10"/>
        <v>4.4803125000000001</v>
      </c>
      <c r="H33" s="38">
        <f t="shared" si="10"/>
        <v>4.4803125000000001</v>
      </c>
      <c r="I33" s="38">
        <f t="shared" si="10"/>
        <v>4.4803125000000001</v>
      </c>
      <c r="J33" s="38">
        <f t="shared" si="10"/>
        <v>4.4803125000000001</v>
      </c>
      <c r="K33" s="38">
        <f t="shared" si="10"/>
        <v>4.4803125000000001</v>
      </c>
      <c r="L33" s="38">
        <f t="shared" si="10"/>
        <v>4.4803125000000001</v>
      </c>
      <c r="M33" s="38">
        <f t="shared" si="10"/>
        <v>4.4803125000000001</v>
      </c>
      <c r="N33" s="38">
        <f t="shared" si="10"/>
        <v>4.4803125000000001</v>
      </c>
      <c r="O33" s="38">
        <f t="shared" si="10"/>
        <v>4.4803125000000001</v>
      </c>
      <c r="P33" s="38">
        <f t="shared" si="10"/>
        <v>4.4803125000000001</v>
      </c>
      <c r="Q33" s="38">
        <f t="shared" si="10"/>
        <v>4.4803125000000001</v>
      </c>
      <c r="R33" s="38">
        <f t="shared" si="10"/>
        <v>4.4803125000000001</v>
      </c>
      <c r="S33" s="38">
        <f t="shared" si="10"/>
        <v>4.4803125000000001</v>
      </c>
    </row>
    <row r="34" spans="1:20" x14ac:dyDescent="0.25">
      <c r="B34" s="31" t="s">
        <v>40</v>
      </c>
      <c r="E34" s="35">
        <f>E32-E33</f>
        <v>-0.39226464843750009</v>
      </c>
      <c r="F34" s="35">
        <f t="shared" ref="F34:S34" si="11">F32-F33</f>
        <v>0.19174218749999916</v>
      </c>
      <c r="G34" s="35">
        <f t="shared" si="11"/>
        <v>0.19174218749999916</v>
      </c>
      <c r="H34" s="35">
        <f t="shared" si="11"/>
        <v>0.19174218749999916</v>
      </c>
      <c r="I34" s="35">
        <f t="shared" si="11"/>
        <v>0.19174218749999916</v>
      </c>
      <c r="J34" s="35">
        <f t="shared" si="11"/>
        <v>0.21882656249999943</v>
      </c>
      <c r="K34" s="35">
        <f t="shared" si="11"/>
        <v>0.21882656249999943</v>
      </c>
      <c r="L34" s="35">
        <f t="shared" si="11"/>
        <v>0.21882656249999943</v>
      </c>
      <c r="M34" s="35">
        <f t="shared" si="11"/>
        <v>0.21882656249999943</v>
      </c>
      <c r="N34" s="35">
        <f t="shared" si="11"/>
        <v>0.21882656249999943</v>
      </c>
      <c r="O34" s="35">
        <f t="shared" si="11"/>
        <v>0.2594531249999994</v>
      </c>
      <c r="P34" s="35">
        <f t="shared" si="11"/>
        <v>0.2594531249999994</v>
      </c>
      <c r="Q34" s="35">
        <f t="shared" si="11"/>
        <v>0.2594531249999994</v>
      </c>
      <c r="R34" s="35">
        <f t="shared" si="11"/>
        <v>0.2594531249999994</v>
      </c>
      <c r="S34" s="35">
        <f t="shared" si="11"/>
        <v>0.2594531249999994</v>
      </c>
    </row>
    <row r="35" spans="1:20" x14ac:dyDescent="0.25">
      <c r="A35" s="31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20" x14ac:dyDescent="0.25">
      <c r="B36" s="31" t="s">
        <v>42</v>
      </c>
      <c r="E36" s="35">
        <f t="shared" ref="E36:S36" si="12">VDB(Investment,Salvage,Depr_Years,E17-1,E17)</f>
        <v>1.6</v>
      </c>
      <c r="F36" s="35">
        <f t="shared" si="12"/>
        <v>1.3866666666666667</v>
      </c>
      <c r="G36" s="35">
        <f t="shared" si="12"/>
        <v>1.2017777777777778</v>
      </c>
      <c r="H36" s="35">
        <f t="shared" si="12"/>
        <v>1.0415407407407407</v>
      </c>
      <c r="I36" s="35">
        <f t="shared" si="12"/>
        <v>0.90266864197530861</v>
      </c>
      <c r="J36" s="35">
        <f t="shared" si="12"/>
        <v>0.78231282304526739</v>
      </c>
      <c r="K36" s="35">
        <f t="shared" si="12"/>
        <v>0.67800444663923176</v>
      </c>
      <c r="L36" s="35">
        <f t="shared" si="12"/>
        <v>0.58760385375400082</v>
      </c>
      <c r="M36" s="35">
        <f t="shared" si="12"/>
        <v>0.54563214991442932</v>
      </c>
      <c r="N36" s="35">
        <f t="shared" si="12"/>
        <v>0.54563214991442932</v>
      </c>
      <c r="O36" s="35">
        <f t="shared" si="12"/>
        <v>0.54563214991442932</v>
      </c>
      <c r="P36" s="35">
        <f t="shared" si="12"/>
        <v>0.54563214991442932</v>
      </c>
      <c r="Q36" s="35">
        <f t="shared" si="12"/>
        <v>0.54563214991442932</v>
      </c>
      <c r="R36" s="35">
        <f t="shared" si="12"/>
        <v>0.54563214991442932</v>
      </c>
      <c r="S36" s="35">
        <f t="shared" si="12"/>
        <v>0.54563214991442932</v>
      </c>
    </row>
    <row r="37" spans="1:20" x14ac:dyDescent="0.25">
      <c r="A37" s="31" t="s">
        <v>43</v>
      </c>
      <c r="E37" s="35">
        <f t="shared" ref="E37:S37" si="13">Overhead*Investment</f>
        <v>0.42000000000000004</v>
      </c>
      <c r="F37" s="35">
        <f t="shared" si="13"/>
        <v>0.42000000000000004</v>
      </c>
      <c r="G37" s="35">
        <f t="shared" si="13"/>
        <v>0.42000000000000004</v>
      </c>
      <c r="H37" s="35">
        <f t="shared" si="13"/>
        <v>0.42000000000000004</v>
      </c>
      <c r="I37" s="35">
        <f t="shared" si="13"/>
        <v>0.42000000000000004</v>
      </c>
      <c r="J37" s="35">
        <f t="shared" si="13"/>
        <v>0.42000000000000004</v>
      </c>
      <c r="K37" s="35">
        <f t="shared" si="13"/>
        <v>0.42000000000000004</v>
      </c>
      <c r="L37" s="35">
        <f t="shared" si="13"/>
        <v>0.42000000000000004</v>
      </c>
      <c r="M37" s="35">
        <f t="shared" si="13"/>
        <v>0.42000000000000004</v>
      </c>
      <c r="N37" s="35">
        <f t="shared" si="13"/>
        <v>0.42000000000000004</v>
      </c>
      <c r="O37" s="35">
        <f t="shared" si="13"/>
        <v>0.42000000000000004</v>
      </c>
      <c r="P37" s="35">
        <f t="shared" si="13"/>
        <v>0.42000000000000004</v>
      </c>
      <c r="Q37" s="35">
        <f t="shared" si="13"/>
        <v>0.42000000000000004</v>
      </c>
      <c r="R37" s="35">
        <f t="shared" si="13"/>
        <v>0.42000000000000004</v>
      </c>
      <c r="S37" s="35">
        <f t="shared" si="13"/>
        <v>0.42000000000000004</v>
      </c>
    </row>
    <row r="38" spans="1:20" x14ac:dyDescent="0.25">
      <c r="A38" s="31" t="s">
        <v>44</v>
      </c>
      <c r="E38" s="37">
        <f>K14</f>
        <v>0.5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20" x14ac:dyDescent="0.25">
      <c r="A39" s="31" t="s">
        <v>45</v>
      </c>
      <c r="E39" s="35">
        <f>E29-E36-E37-E38</f>
        <v>-0.20232421874999729</v>
      </c>
      <c r="F39" s="35">
        <f t="shared" ref="F39:S39" si="14">F29-F36-F37</f>
        <v>3.6144270833333341</v>
      </c>
      <c r="G39" s="35">
        <f t="shared" si="14"/>
        <v>3.7993159722222227</v>
      </c>
      <c r="H39" s="35">
        <f t="shared" si="14"/>
        <v>3.9595530092592597</v>
      </c>
      <c r="I39" s="35">
        <f t="shared" si="14"/>
        <v>4.0984251080246921</v>
      </c>
      <c r="J39" s="35">
        <f t="shared" si="14"/>
        <v>3.3159684269547336</v>
      </c>
      <c r="K39" s="35">
        <f t="shared" si="14"/>
        <v>3.4202768033607693</v>
      </c>
      <c r="L39" s="35">
        <f t="shared" si="14"/>
        <v>3.5106773962460003</v>
      </c>
      <c r="M39" s="35">
        <f t="shared" si="14"/>
        <v>3.552649100085572</v>
      </c>
      <c r="N39" s="35">
        <f t="shared" si="14"/>
        <v>3.552649100085572</v>
      </c>
      <c r="O39" s="35">
        <f t="shared" si="14"/>
        <v>2.1984303500855709</v>
      </c>
      <c r="P39" s="35">
        <f t="shared" si="14"/>
        <v>2.1984303500855709</v>
      </c>
      <c r="Q39" s="35">
        <f t="shared" si="14"/>
        <v>2.1984303500855709</v>
      </c>
      <c r="R39" s="35">
        <f t="shared" si="14"/>
        <v>2.1984303500855709</v>
      </c>
      <c r="S39" s="35">
        <f t="shared" si="14"/>
        <v>2.1984303500855709</v>
      </c>
    </row>
    <row r="40" spans="1:20" x14ac:dyDescent="0.25">
      <c r="A40" s="31" t="s">
        <v>46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0" x14ac:dyDescent="0.25">
      <c r="A41" s="31" t="s">
        <v>47</v>
      </c>
      <c r="D41" s="35">
        <f>D44</f>
        <v>-12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20" x14ac:dyDescent="0.25">
      <c r="A42" s="31" t="s">
        <v>48</v>
      </c>
      <c r="D42" s="35"/>
      <c r="E42" s="35">
        <f t="shared" ref="E42:S42" si="15">E36</f>
        <v>1.6</v>
      </c>
      <c r="F42" s="35">
        <f t="shared" si="15"/>
        <v>1.3866666666666667</v>
      </c>
      <c r="G42" s="35">
        <f t="shared" si="15"/>
        <v>1.2017777777777778</v>
      </c>
      <c r="H42" s="35">
        <f t="shared" si="15"/>
        <v>1.0415407407407407</v>
      </c>
      <c r="I42" s="35">
        <f t="shared" si="15"/>
        <v>0.90266864197530861</v>
      </c>
      <c r="J42" s="35">
        <f t="shared" si="15"/>
        <v>0.78231282304526739</v>
      </c>
      <c r="K42" s="35">
        <f t="shared" si="15"/>
        <v>0.67800444663923176</v>
      </c>
      <c r="L42" s="35">
        <f t="shared" si="15"/>
        <v>0.58760385375400082</v>
      </c>
      <c r="M42" s="35">
        <f t="shared" si="15"/>
        <v>0.54563214991442932</v>
      </c>
      <c r="N42" s="35">
        <f t="shared" si="15"/>
        <v>0.54563214991442932</v>
      </c>
      <c r="O42" s="35">
        <f t="shared" si="15"/>
        <v>0.54563214991442932</v>
      </c>
      <c r="P42" s="35">
        <f t="shared" si="15"/>
        <v>0.54563214991442932</v>
      </c>
      <c r="Q42" s="35">
        <f t="shared" si="15"/>
        <v>0.54563214991442932</v>
      </c>
      <c r="R42" s="35">
        <f t="shared" si="15"/>
        <v>0.54563214991442932</v>
      </c>
      <c r="S42" s="35">
        <f t="shared" si="15"/>
        <v>0.54563214991442932</v>
      </c>
    </row>
    <row r="43" spans="1:20" ht="15.75" thickBot="1" x14ac:dyDescent="0.3">
      <c r="A43" s="31" t="s">
        <v>49</v>
      </c>
      <c r="D43" s="35"/>
      <c r="E43" s="39">
        <f>-E34</f>
        <v>0.39226464843750009</v>
      </c>
      <c r="F43" s="39">
        <f t="shared" ref="F43:R43" si="16">-(F34-E34)</f>
        <v>-0.58400683593749925</v>
      </c>
      <c r="G43" s="39">
        <f t="shared" si="16"/>
        <v>0</v>
      </c>
      <c r="H43" s="39">
        <f t="shared" si="16"/>
        <v>0</v>
      </c>
      <c r="I43" s="39">
        <f t="shared" si="16"/>
        <v>0</v>
      </c>
      <c r="J43" s="39">
        <f t="shared" si="16"/>
        <v>-2.7084375000000271E-2</v>
      </c>
      <c r="K43" s="39">
        <f t="shared" si="16"/>
        <v>0</v>
      </c>
      <c r="L43" s="39">
        <f t="shared" si="16"/>
        <v>0</v>
      </c>
      <c r="M43" s="39">
        <f t="shared" si="16"/>
        <v>0</v>
      </c>
      <c r="N43" s="39">
        <f t="shared" si="16"/>
        <v>0</v>
      </c>
      <c r="O43" s="39">
        <f t="shared" si="16"/>
        <v>-4.0626562499999963E-2</v>
      </c>
      <c r="P43" s="39">
        <f t="shared" si="16"/>
        <v>0</v>
      </c>
      <c r="Q43" s="39">
        <f t="shared" si="16"/>
        <v>0</v>
      </c>
      <c r="R43" s="39">
        <f t="shared" si="16"/>
        <v>0</v>
      </c>
      <c r="S43" s="39">
        <f>-SUM(E43:R43)</f>
        <v>0.2594531249999994</v>
      </c>
      <c r="T43" s="40"/>
    </row>
    <row r="44" spans="1:20" ht="15.75" thickTop="1" x14ac:dyDescent="0.25">
      <c r="A44" s="31" t="s">
        <v>50</v>
      </c>
      <c r="D44" s="41">
        <f>-K9</f>
        <v>-12</v>
      </c>
      <c r="E44" s="41">
        <f t="shared" ref="E44:S44" si="17">E39*(1-$K$8)+E41+E42+E43</f>
        <v>1.8506376953125021</v>
      </c>
      <c r="F44" s="41">
        <f t="shared" si="17"/>
        <v>3.3327587890625012</v>
      </c>
      <c r="G44" s="41">
        <f t="shared" si="17"/>
        <v>3.8612989583333333</v>
      </c>
      <c r="H44" s="41">
        <f t="shared" si="17"/>
        <v>3.8132278472222221</v>
      </c>
      <c r="I44" s="41">
        <f t="shared" si="17"/>
        <v>3.7715662175925928</v>
      </c>
      <c r="J44" s="41">
        <f t="shared" si="17"/>
        <v>3.0764063469135801</v>
      </c>
      <c r="K44" s="41">
        <f t="shared" si="17"/>
        <v>3.0721982089917703</v>
      </c>
      <c r="L44" s="41">
        <f t="shared" si="17"/>
        <v>3.0450780311262009</v>
      </c>
      <c r="M44" s="41">
        <f t="shared" si="17"/>
        <v>3.0324865199743294</v>
      </c>
      <c r="N44" s="41">
        <f t="shared" si="17"/>
        <v>3.0324865199743294</v>
      </c>
      <c r="O44" s="41">
        <f t="shared" si="17"/>
        <v>2.0439068324743288</v>
      </c>
      <c r="P44" s="41">
        <f t="shared" si="17"/>
        <v>2.0845333949743288</v>
      </c>
      <c r="Q44" s="41">
        <f t="shared" si="17"/>
        <v>2.0845333949743288</v>
      </c>
      <c r="R44" s="41">
        <f t="shared" si="17"/>
        <v>2.0845333949743288</v>
      </c>
      <c r="S44" s="41">
        <f t="shared" si="17"/>
        <v>2.3439865199743282</v>
      </c>
    </row>
    <row r="46" spans="1:20" x14ac:dyDescent="0.25">
      <c r="A46" s="31" t="s">
        <v>51</v>
      </c>
      <c r="D46" s="44"/>
    </row>
    <row r="47" spans="1:20" x14ac:dyDescent="0.25">
      <c r="A47" s="31" t="s">
        <v>52</v>
      </c>
      <c r="D47" s="45"/>
    </row>
    <row r="48" spans="1:20" x14ac:dyDescent="0.25">
      <c r="A48" s="4" t="s">
        <v>53</v>
      </c>
      <c r="D48" s="47"/>
    </row>
    <row r="49" spans="1:11" x14ac:dyDescent="0.25">
      <c r="A49" s="4" t="s">
        <v>54</v>
      </c>
      <c r="D49" s="46"/>
      <c r="E49" s="42"/>
      <c r="F49" s="42"/>
      <c r="G49" s="42"/>
      <c r="H49" s="42"/>
      <c r="I49" s="42"/>
      <c r="J49" s="42"/>
      <c r="K49" s="42"/>
    </row>
    <row r="50" spans="1:11" x14ac:dyDescent="0.25">
      <c r="A50" s="4" t="s">
        <v>55</v>
      </c>
      <c r="D50" s="46"/>
      <c r="J50" s="43"/>
    </row>
  </sheetData>
  <pageMargins left="0.75" right="0.75" top="1" bottom="1" header="0.5" footer="0.5"/>
  <pageSetup scale="71" orientation="landscape" r:id="rId1"/>
  <headerFooter alignWithMargins="0"/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8B602DD77EF48A07DCBF2B238F6DA" ma:contentTypeVersion="77" ma:contentTypeDescription="Create a new document." ma:contentTypeScope="" ma:versionID="6f65bd87b856f4c89742648cd51b8c59">
  <xsd:schema xmlns:xsd="http://www.w3.org/2001/XMLSchema" xmlns:p="http://schemas.microsoft.com/office/2006/metadata/properties" xmlns:ns2="82207545-987c-4df2-827d-742bde27eac5" xmlns:ns3="ec868678-deb6-48cf-896b-119bf5e2249b" targetNamespace="http://schemas.microsoft.com/office/2006/metadata/properties" ma:root="true" ma:fieldsID="a65ed7353f1cdfe266144dd599d14120" ns2:_="" ns3:_="">
    <xsd:import namespace="82207545-987c-4df2-827d-742bde27eac5"/>
    <xsd:import namespace="ec868678-deb6-48cf-896b-119bf5e2249b"/>
    <xsd:element name="properties">
      <xsd:complexType>
        <xsd:sequence>
          <xsd:element name="documentManagement">
            <xsd:complexType>
              <xsd:all>
                <xsd:element ref="ns2:PrimaryAuthor" minOccurs="0"/>
                <xsd:element ref="ns2:ApprovalState" minOccurs="0"/>
                <xsd:element ref="ns2:DateOfApproval" minOccurs="0"/>
                <xsd:element ref="ns2:CheckinCommentLine" minOccurs="0"/>
                <xsd:element ref="ns2:VersionModifierName" minOccurs="0"/>
                <xsd:element ref="ns2:DateInEditing" minOccurs="0"/>
                <xsd:element ref="ns2:DatePending" minOccurs="0"/>
                <xsd:element ref="ns2:MetadataLibrary" minOccurs="0"/>
                <xsd:element ref="ns2:MetadataID" minOccurs="0"/>
                <xsd:element ref="ns2:MetadataLibraryDisplayFormLink" minOccurs="0"/>
                <xsd:element ref="ns2:RejectionText" minOccurs="0"/>
                <xsd:element ref="ns3:Approver_x002a_" minOccurs="0"/>
                <xsd:element ref="ns3:Dashboard_x002a_" minOccurs="0"/>
                <xsd:element ref="ns3:DBP_x0020_Editor_x002a_" minOccurs="0"/>
                <xsd:element ref="ns3:Faculty_x0020_Sponsor_x002a_" minOccurs="0"/>
                <xsd:element ref="ns3:Metadata_x0020_Link_x0020_ID" minOccurs="0"/>
                <xsd:element ref="ns3:Metadata_x0020_Form_x0020_URL_x002a_" minOccurs="0"/>
                <xsd:element ref="ns3:Document_x0020_Type" minOccurs="0"/>
                <xsd:element ref="ns3:Subject_x0020_Are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07545-987c-4df2-827d-742bde27eac5" elementFormDefault="qualified">
    <xsd:import namespace="http://schemas.microsoft.com/office/2006/documentManagement/types"/>
    <xsd:element name="PrimaryAuthor" ma:index="8" nillable="true" ma:displayName="Primary Author" ma:hidden="true" ma:internalName="PrimaryAuthor">
      <xsd:simpleType>
        <xsd:restriction base="dms:Text"/>
      </xsd:simpleType>
    </xsd:element>
    <xsd:element name="ApprovalState" ma:index="9" nillable="true" ma:displayName="Document Approval" ma:internalName="ApprovalState" ma:readOnly="true">
      <xsd:simpleType>
        <xsd:restriction base="dms:Text"/>
      </xsd:simpleType>
    </xsd:element>
    <xsd:element name="DateOfApproval" ma:index="10" nillable="true" ma:displayName="Date Approved" ma:internalName="DateOfApproval" ma:readOnly="true">
      <xsd:simpleType>
        <xsd:restriction base="dms:DateTime"/>
      </xsd:simpleType>
    </xsd:element>
    <xsd:element name="CheckinCommentLine" ma:index="11" nillable="true" ma:displayName="Comment Line" ma:internalName="CheckinCommentLine" ma:readOnly="true">
      <xsd:simpleType>
        <xsd:restriction base="dms:Text"/>
      </xsd:simpleType>
    </xsd:element>
    <xsd:element name="VersionModifierName" ma:index="12" nillable="true" ma:displayName="VM Name" ma:internalName="VersionModifierName" ma:readOnly="true">
      <xsd:simpleType>
        <xsd:restriction base="dms:Text"/>
      </xsd:simpleType>
    </xsd:element>
    <xsd:element name="DateInEditing" ma:index="13" nillable="true" ma:displayName="Date Editing Began" ma:internalName="DateInEditing" ma:readOnly="true">
      <xsd:simpleType>
        <xsd:restriction base="dms:DateTime"/>
      </xsd:simpleType>
    </xsd:element>
    <xsd:element name="DatePending" ma:index="14" nillable="true" ma:displayName="Date Approval Sent" ma:internalName="DatePending" ma:readOnly="true">
      <xsd:simpleType>
        <xsd:restriction base="dms:DateTime"/>
      </xsd:simpleType>
    </xsd:element>
    <xsd:element name="MetadataLibrary" ma:index="15" nillable="true" ma:displayName="Metadata Library" ma:hidden="true" ma:internalName="MetadataLibrary">
      <xsd:simpleType>
        <xsd:restriction base="dms:Text"/>
      </xsd:simpleType>
    </xsd:element>
    <xsd:element name="MetadataID" ma:index="16" nillable="true" ma:displayName="Metadata ID" ma:hidden="true" ma:internalName="MetadataID">
      <xsd:simpleType>
        <xsd:restriction base="dms:Text"/>
      </xsd:simpleType>
    </xsd:element>
    <xsd:element name="MetadataLibraryDisplayFormLink" ma:index="17" nillable="true" ma:displayName="Display Form Link" ma:hidden="true" ma:internalName="MetadataLibraryDisplayFormLink">
      <xsd:simpleType>
        <xsd:restriction base="dms:Text"/>
      </xsd:simpleType>
    </xsd:element>
    <xsd:element name="RejectionText" ma:index="18" nillable="true" ma:displayName="Rejection Text" ma:internalName="RejectionText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ec868678-deb6-48cf-896b-119bf5e2249b" elementFormDefault="qualified">
    <xsd:import namespace="http://schemas.microsoft.com/office/2006/documentManagement/types"/>
    <xsd:element name="Approver_x002a_" ma:index="20" nillable="true" ma:displayName="Approver" ma:list="UserInfo" ma:internalName="Approve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shboard_x002a_" ma:index="21" nillable="true" ma:displayName="Dashboard" ma:format="Hyperlink" ma:internalName="Dashboard_x002A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BP_x0020_Editor_x002a_" ma:index="22" nillable="true" ma:displayName="DBP Editor" ma:list="UserInfo" ma:internalName="DBP_x0020_Edito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aculty_x0020_Sponsor_x002a_" ma:index="23" nillable="true" ma:displayName="Faculty Sponsor" ma:list="UserInfo" ma:internalName="Faculty_x0020_Sponsor_x002A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tadata_x0020_Link_x0020_ID" ma:index="24" nillable="true" ma:displayName="File Identification Number" ma:internalName="Metadata_x0020_Link_x0020_ID" ma:readOnly="false">
      <xsd:simpleType>
        <xsd:restriction base="dms:Text">
          <xsd:maxLength value="255"/>
        </xsd:restriction>
      </xsd:simpleType>
    </xsd:element>
    <xsd:element name="Metadata_x0020_Form_x0020_URL_x002a_" ma:index="25" nillable="true" ma:displayName="Metadata Form URL" ma:format="Hyperlink" ma:internalName="Metadata_x0020_Form_x0020_URL_x002A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Type" ma:index="26" nillable="true" ma:displayName="Product Type" ma:format="Dropdown" ma:internalName="Document_x0020_Type" ma:readOnly="false">
      <xsd:simpleType>
        <xsd:restriction base="dms:Choice">
          <xsd:enumeration value="Case"/>
          <xsd:enumeration value="Technical Note"/>
          <xsd:enumeration value="Teaching Note"/>
          <xsd:enumeration value="Supplemental File"/>
          <xsd:enumeration value="Working Paper"/>
          <xsd:enumeration value="Book Chapter"/>
          <xsd:enumeration value="Multimedia Case"/>
          <xsd:enumeration value="Multimedia TN"/>
          <xsd:enumeration value="Simulation"/>
          <xsd:enumeration value="Simulation TN"/>
          <xsd:enumeration value="DCCP"/>
          <xsd:enumeration value="DVD Supplement"/>
          <xsd:enumeration value="VHS Supplement"/>
          <xsd:enumeration value="KIT"/>
          <xsd:enumeration value="Audio"/>
          <xsd:enumeration value="Book"/>
        </xsd:restriction>
      </xsd:simpleType>
    </xsd:element>
    <xsd:element name="Subject_x0020_Area" ma:index="27" nillable="true" ma:displayName="Subject Area" ma:format="Dropdown" ma:internalName="Subject_x0020_Area" ma:readOnly="false">
      <xsd:simpleType>
        <xsd:restriction base="dms:Choice">
          <xsd:enumeration value="Accounting and Control"/>
          <xsd:enumeration value="Business Communications"/>
          <xsd:enumeration value="Business Policy"/>
          <xsd:enumeration value="Computer-Information Technology"/>
          <xsd:enumeration value="Entrepreneurship and Innovation"/>
          <xsd:enumeration value="Ethics"/>
          <xsd:enumeration value="Finance"/>
          <xsd:enumeration value="General"/>
          <xsd:enumeration value="Global Economies and Markets"/>
          <xsd:enumeration value="Marketing"/>
          <xsd:enumeration value="Nonprofit Organizations"/>
          <xsd:enumeration value="Operations Management"/>
          <xsd:enumeration value="Organizational Behavior and Human Resources"/>
          <xsd:enumeration value="Pedagogy and Higher Administration"/>
          <xsd:enumeration value="Personal Assessment and Career Strategy"/>
          <xsd:enumeration value="Quantitative Analysis"/>
          <xsd:enumeration value="Strateg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shboard_x002a_ xmlns="ec868678-deb6-48cf-896b-119bf5e2249b">
      <Url>http://cm3.darden.virginia.edu/CMO/WorkflowDashboard.aspx?wf=2190</Url>
      <Description>Workflow Dashboard</Description>
    </Dashboard_x002a_>
    <Document_x0020_Type xmlns="ec868678-deb6-48cf-896b-119bf5e2249b">Supplemental File</Document_x0020_Type>
    <Metadata_x0020_Form_x0020_URL_x002a_ xmlns="ec868678-deb6-48cf-896b-119bf5e2249b">
      <Url>http://cm3.darden.virginia.edu/CMO/Gold Metadata/DispFormMeta.aspx?ID=24709</Url>
      <Description>View Document Metadata</Description>
    </Metadata_x0020_Form_x0020_URL_x002a_>
    <Faculty_x0020_Sponsor_x002a_ xmlns="ec868678-deb6-48cf-896b-119bf5e2249b">
      <UserInfo>
        <DisplayName>DARDEN\brunerb</DisplayName>
        <AccountId>83</AccountId>
        <AccountType/>
      </UserInfo>
    </Faculty_x0020_Sponsor_x002a_>
    <DBP_x0020_Editor_x002a_ xmlns="ec868678-deb6-48cf-896b-119bf5e2249b">
      <UserInfo>
        <DisplayName>DARDEN\shrodek</DisplayName>
        <AccountId>18</AccountId>
        <AccountType/>
      </UserInfo>
    </DBP_x0020_Editor_x002a_>
    <Subject_x0020_Area xmlns="ec868678-deb6-48cf-896b-119bf5e2249b">Finance</Subject_x0020_Area>
    <Metadata_x0020_Link_x0020_ID xmlns="ec868678-deb6-48cf-896b-119bf5e2249b">9ab09597-a345-4703-a501-a69370b7d487</Metadata_x0020_Link_x0020_ID>
    <Approver_x002a_ xmlns="ec868678-deb6-48cf-896b-119bf5e2249b">
      <UserInfo>
        <DisplayName>DARDEN\eadesk</DisplayName>
        <AccountId>120</AccountId>
        <AccountType/>
      </UserInfo>
    </Approver_x002a_>
    <DateInEditing xmlns="82207545-987c-4df2-827d-742bde27eac5" xsi:nil="true"/>
    <DateOfApproval xmlns="82207545-987c-4df2-827d-742bde27eac5" xsi:nil="true"/>
    <DatePending xmlns="82207545-987c-4df2-827d-742bde27eac5" xsi:nil="true"/>
    <MetadataLibraryDisplayFormLink xmlns="82207545-987c-4df2-827d-742bde27eac5">http://casemanagement.darden.virginia.edu/Lists/Editing Metadata/DispForm.aspx</MetadataLibraryDisplayFormLink>
    <MetadataLibrary xmlns="82207545-987c-4df2-827d-742bde27eac5">Editing Metadata</MetadataLibrary>
    <MetadataID xmlns="82207545-987c-4df2-827d-742bde27eac5">1480</MetadataID>
    <PrimaryAuthor xmlns="82207545-987c-4df2-827d-742bde27eac5" xsi:nil="true"/>
    <ApprovalState xmlns="82207545-987c-4df2-827d-742bde27eac5">Approved</ApprovalState>
    <VersionModifierName xmlns="82207545-987c-4df2-827d-742bde27eac5">DARDEN\lemleya</VersionModifierName>
    <RejectionText xmlns="82207545-987c-4df2-827d-742bde27eac5" xsi:nil="true"/>
    <CheckinCommentLine xmlns="82207545-987c-4df2-827d-742bde27ea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35D7A-07C3-489D-86B8-77413F54F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207545-987c-4df2-827d-742bde27eac5"/>
    <ds:schemaRef ds:uri="ec868678-deb6-48cf-896b-119bf5e2249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C5E607A-11E4-4A40-BCDB-9CC3CB467A16}">
  <ds:schemaRefs>
    <ds:schemaRef ds:uri="http://schemas.microsoft.com/office/2006/documentManagement/types"/>
    <ds:schemaRef ds:uri="82207545-987c-4df2-827d-742bde27eac5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c868678-deb6-48cf-896b-119bf5e2249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5CB57E-EDC9-43BA-957C-F380B6132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(A) Exh. 2</vt:lpstr>
      <vt:lpstr>Depr_Years</vt:lpstr>
      <vt:lpstr>Inflation</vt:lpstr>
      <vt:lpstr>Investment</vt:lpstr>
      <vt:lpstr>Output</vt:lpstr>
      <vt:lpstr>Output_Gain</vt:lpstr>
      <vt:lpstr>Overhead</vt:lpstr>
      <vt:lpstr>Price_Ton</vt:lpstr>
      <vt:lpstr>Salvage</vt:lpstr>
      <vt:lpstr>WIP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