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pi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3" i="1" l="1"/>
  <c r="C287" i="1"/>
  <c r="C288" i="1"/>
  <c r="C289" i="1"/>
  <c r="E287" i="1"/>
  <c r="E288" i="1"/>
  <c r="E289" i="1"/>
  <c r="G223" i="1"/>
  <c r="G287" i="1"/>
  <c r="G288" i="1"/>
  <c r="G289" i="1"/>
  <c r="H289" i="1"/>
  <c r="H288" i="1"/>
  <c r="H287" i="1"/>
  <c r="C234" i="1"/>
  <c r="E234" i="1"/>
  <c r="G234" i="1"/>
  <c r="H234" i="1"/>
  <c r="I287" i="1"/>
  <c r="H284" i="1"/>
  <c r="G278" i="1"/>
  <c r="E278" i="1"/>
  <c r="C278" i="1"/>
  <c r="C225" i="1"/>
  <c r="C251" i="1"/>
  <c r="C260" i="1"/>
  <c r="C261" i="1"/>
  <c r="C262" i="1"/>
  <c r="E225" i="1"/>
  <c r="E251" i="1"/>
  <c r="E260" i="1"/>
  <c r="E261" i="1"/>
  <c r="E262" i="1"/>
  <c r="G225" i="1"/>
  <c r="G251" i="1"/>
  <c r="G260" i="1"/>
  <c r="G261" i="1"/>
  <c r="G262" i="1"/>
  <c r="H262" i="1"/>
  <c r="H261" i="1"/>
  <c r="I261" i="1"/>
  <c r="H260" i="1"/>
  <c r="I260" i="1"/>
  <c r="H257" i="1"/>
  <c r="C235" i="1"/>
  <c r="C236" i="1"/>
  <c r="E235" i="1"/>
  <c r="E236" i="1"/>
  <c r="G235" i="1"/>
  <c r="G236" i="1"/>
  <c r="H236" i="1"/>
  <c r="H235" i="1"/>
  <c r="H231" i="1"/>
  <c r="D14" i="1"/>
  <c r="D10" i="1"/>
  <c r="D9" i="1"/>
  <c r="J36" i="1"/>
  <c r="D12" i="1"/>
  <c r="D45" i="1"/>
  <c r="J42" i="1"/>
  <c r="D39" i="1"/>
  <c r="D38" i="1"/>
  <c r="J37" i="1"/>
  <c r="D40" i="1"/>
  <c r="J44" i="1"/>
  <c r="D37" i="1"/>
  <c r="J41" i="1"/>
  <c r="D36" i="1"/>
  <c r="D5" i="1"/>
  <c r="D6" i="1"/>
  <c r="D7" i="1"/>
  <c r="D11" i="1"/>
  <c r="D13" i="1"/>
  <c r="D15" i="1"/>
  <c r="D16" i="1"/>
  <c r="D17" i="1"/>
  <c r="D46" i="1"/>
  <c r="D43" i="1"/>
  <c r="D47" i="1"/>
  <c r="D48" i="1"/>
  <c r="J43" i="1"/>
  <c r="D18" i="1"/>
  <c r="D19" i="1"/>
  <c r="A119" i="1"/>
  <c r="A118" i="1"/>
  <c r="K103" i="1"/>
  <c r="G90" i="1"/>
  <c r="D54" i="1"/>
  <c r="D55" i="1"/>
  <c r="D56" i="1"/>
  <c r="D57" i="1"/>
  <c r="D58" i="1"/>
  <c r="D59" i="1"/>
  <c r="D61" i="1"/>
  <c r="D62" i="1"/>
  <c r="D63" i="1"/>
  <c r="D66" i="1"/>
  <c r="D81" i="1"/>
  <c r="D79" i="1"/>
  <c r="D80" i="1"/>
  <c r="D75" i="1"/>
  <c r="D70" i="1"/>
  <c r="D71" i="1"/>
  <c r="D72" i="1"/>
  <c r="D73" i="1"/>
  <c r="D76" i="1"/>
  <c r="D77" i="1"/>
  <c r="K48" i="1"/>
  <c r="J48" i="1"/>
  <c r="J39" i="1"/>
  <c r="J46" i="1"/>
  <c r="K34" i="1"/>
  <c r="J34" i="1"/>
  <c r="D24" i="1"/>
  <c r="D25" i="1"/>
  <c r="D20" i="1"/>
  <c r="D21" i="1"/>
</calcChain>
</file>

<file path=xl/sharedStrings.xml><?xml version="1.0" encoding="utf-8"?>
<sst xmlns="http://schemas.openxmlformats.org/spreadsheetml/2006/main" count="375" uniqueCount="210">
  <si>
    <t>Sell</t>
  </si>
  <si>
    <t>Cost</t>
  </si>
  <si>
    <t>GM</t>
  </si>
  <si>
    <t>Units</t>
  </si>
  <si>
    <t>Income Statement</t>
  </si>
  <si>
    <t>February</t>
  </si>
  <si>
    <t>March</t>
  </si>
  <si>
    <t>Acct Br Ev</t>
  </si>
  <si>
    <t>EVA Br Ev</t>
  </si>
  <si>
    <t>EBIDA Br Ev.</t>
  </si>
  <si>
    <t>EBDAT Br Ev</t>
  </si>
  <si>
    <t>Net revenues</t>
  </si>
  <si>
    <t>Cost of goods sold</t>
  </si>
  <si>
    <t>Gross margin</t>
  </si>
  <si>
    <t>Marketing expense</t>
  </si>
  <si>
    <t>Administrative</t>
  </si>
  <si>
    <t>Supplies</t>
  </si>
  <si>
    <t>Depreciation</t>
  </si>
  <si>
    <t xml:space="preserve">Rent </t>
  </si>
  <si>
    <t>R &amp; D</t>
  </si>
  <si>
    <t>EBIT</t>
  </si>
  <si>
    <t xml:space="preserve"> </t>
  </si>
  <si>
    <t>Interest expense</t>
  </si>
  <si>
    <t>Earnings before tax</t>
  </si>
  <si>
    <t>Income tax</t>
  </si>
  <si>
    <t>Net income</t>
  </si>
  <si>
    <t>COC @ 10% annual</t>
  </si>
  <si>
    <t>EVA</t>
  </si>
  <si>
    <t>EBIDA</t>
  </si>
  <si>
    <t>EBIT + Depr</t>
  </si>
  <si>
    <t>EBDAT</t>
  </si>
  <si>
    <t>EBIDA - interest</t>
  </si>
  <si>
    <t>EBIDA Mult.</t>
  </si>
  <si>
    <t>Balance Sheet</t>
  </si>
  <si>
    <t>Assets</t>
  </si>
  <si>
    <t>Liabilities</t>
  </si>
  <si>
    <t xml:space="preserve">  Cash</t>
  </si>
  <si>
    <t xml:space="preserve">  Accounts payable</t>
  </si>
  <si>
    <t xml:space="preserve">  Accounts receivable</t>
  </si>
  <si>
    <t xml:space="preserve">  Income tax payable</t>
  </si>
  <si>
    <t xml:space="preserve">  Supplies</t>
  </si>
  <si>
    <t xml:space="preserve">  </t>
  </si>
  <si>
    <t>Current portion LT debt</t>
  </si>
  <si>
    <t xml:space="preserve">  Prepaid rent</t>
  </si>
  <si>
    <t xml:space="preserve">    Current liabilities</t>
  </si>
  <si>
    <t xml:space="preserve">  Inventory</t>
  </si>
  <si>
    <t>Investments</t>
  </si>
  <si>
    <t xml:space="preserve">  Notes payable</t>
  </si>
  <si>
    <t>FV Adjustments</t>
  </si>
  <si>
    <t xml:space="preserve">    Current assets</t>
  </si>
  <si>
    <t xml:space="preserve">  Common stock</t>
  </si>
  <si>
    <t xml:space="preserve">  Retained earnings</t>
  </si>
  <si>
    <t xml:space="preserve">  Plant &amp; Equipment</t>
  </si>
  <si>
    <t>Other Comprehensive Income</t>
  </si>
  <si>
    <t xml:space="preserve">    Accum. Depr.</t>
  </si>
  <si>
    <t xml:space="preserve">    Total liabilities &amp; equity</t>
  </si>
  <si>
    <t xml:space="preserve">      Net plant &amp; equipment</t>
  </si>
  <si>
    <t xml:space="preserve">    Total assets</t>
  </si>
  <si>
    <t>Common shares</t>
  </si>
  <si>
    <t>Share price</t>
  </si>
  <si>
    <t>Statement of Cash Flows</t>
  </si>
  <si>
    <t>Operating activities</t>
  </si>
  <si>
    <t xml:space="preserve">  Net income</t>
  </si>
  <si>
    <t xml:space="preserve">  Depreciation</t>
  </si>
  <si>
    <t xml:space="preserve">  Accrued liabilities</t>
  </si>
  <si>
    <t xml:space="preserve">   Cash from operating activities</t>
  </si>
  <si>
    <t>Investing activities</t>
  </si>
  <si>
    <t>Plant &amp; equipment</t>
  </si>
  <si>
    <t xml:space="preserve">  Cash from investing activities</t>
  </si>
  <si>
    <t>Financing activities</t>
  </si>
  <si>
    <t xml:space="preserve">  Note payable</t>
  </si>
  <si>
    <t xml:space="preserve">  Dividend paid</t>
  </si>
  <si>
    <t xml:space="preserve">    Cash from financing activities</t>
  </si>
  <si>
    <t>Beginning cash</t>
  </si>
  <si>
    <t>Net cash flows</t>
  </si>
  <si>
    <t>Ending cash</t>
  </si>
  <si>
    <t>Cash build</t>
  </si>
  <si>
    <t xml:space="preserve">Cash burn </t>
  </si>
  <si>
    <t xml:space="preserve">Net Cash burn </t>
  </si>
  <si>
    <t>Profitability ratios</t>
  </si>
  <si>
    <t>Gross margin (G.M./Sales Revenue)</t>
  </si>
  <si>
    <t>Shares outstanding</t>
  </si>
  <si>
    <t>Operating profit margin (EBIT/sales revenue)</t>
  </si>
  <si>
    <t>Operating profit margin (Net inc. + interest/sales revenue)</t>
  </si>
  <si>
    <t>Market cap</t>
  </si>
  <si>
    <t>Operating profit margin (Net inc. + (interest* 1-tr)/sales rev)</t>
  </si>
  <si>
    <t>Market value added (mkt cap - tot. equity)</t>
  </si>
  <si>
    <t>NOPAT (net operating profit after tax): (EBIT * 1-tr/sales)</t>
  </si>
  <si>
    <t>Book/Market</t>
  </si>
  <si>
    <t>Return on sales (Net Income/Sales Revenue)</t>
  </si>
  <si>
    <t>EPS</t>
  </si>
  <si>
    <t xml:space="preserve">  Paid out</t>
  </si>
  <si>
    <t>Return on assets (Net Income/Ave. Total Assets)</t>
  </si>
  <si>
    <t xml:space="preserve">  Retained (plowed-back)</t>
  </si>
  <si>
    <t>PE</t>
  </si>
  <si>
    <t>DuPont</t>
  </si>
  <si>
    <t>Investor return rate</t>
  </si>
  <si>
    <t>Net profit/Net Sales * Net Sales/Ave. Tot Assets</t>
  </si>
  <si>
    <t>Change in retained earnings (net * plowback %)</t>
  </si>
  <si>
    <t>Profit Margin</t>
  </si>
  <si>
    <t>Asset Turnover</t>
  </si>
  <si>
    <t xml:space="preserve">   Annual ROE</t>
  </si>
  <si>
    <t xml:space="preserve">   BV/Share</t>
  </si>
  <si>
    <t>Return on assets (Net Income+ interest/Ave. Total Assets)</t>
  </si>
  <si>
    <t>ROA</t>
  </si>
  <si>
    <t>Net profit+ int./Net Sales * Net Sales/Ave. Tot Assets</t>
  </si>
  <si>
    <t>COC</t>
  </si>
  <si>
    <t>NET ROA</t>
  </si>
  <si>
    <t>Growth rate (sustainable)</t>
  </si>
  <si>
    <t>Return on equity (Net Income/Ave. Total Equity)</t>
  </si>
  <si>
    <t xml:space="preserve">  ROE</t>
  </si>
  <si>
    <t xml:space="preserve">  Plowback</t>
  </si>
  <si>
    <t>Ave. Assets</t>
  </si>
  <si>
    <t>Sales</t>
  </si>
  <si>
    <t xml:space="preserve">Net </t>
  </si>
  <si>
    <t>Ave. Equity</t>
  </si>
  <si>
    <t>Growth rate (internal)</t>
  </si>
  <si>
    <t xml:space="preserve">  Equity/Assets</t>
  </si>
  <si>
    <t>Equity Multiplier</t>
  </si>
  <si>
    <t>Return on sales</t>
  </si>
  <si>
    <t>Net + Interest</t>
  </si>
  <si>
    <t>Net</t>
  </si>
  <si>
    <t>Leverage ratio</t>
  </si>
  <si>
    <t>Opr Profit Mg</t>
  </si>
  <si>
    <t>Debt Burden</t>
  </si>
  <si>
    <t>No Pat margin EBIT * (1- tax rate)/Net sales</t>
  </si>
  <si>
    <t>(measures profit rate absent effect of</t>
  </si>
  <si>
    <t xml:space="preserve">   financial leverage)</t>
  </si>
  <si>
    <t>NOPAT (net operating profit after tax)</t>
  </si>
  <si>
    <t>Earnings/share (Net Income/Common Shares Ost)</t>
  </si>
  <si>
    <t>Price/earnings ratio (Share Price/E.P.S.)</t>
  </si>
  <si>
    <t xml:space="preserve">Return on Capital </t>
  </si>
  <si>
    <t>Long term debt + equity</t>
  </si>
  <si>
    <t>Liquidity ratios</t>
  </si>
  <si>
    <t>Current ratio (Current Assets/Current Liabilities)</t>
  </si>
  <si>
    <t>Quick ratio (Liquid Current Assets/Current Liabilities)</t>
  </si>
  <si>
    <t>Working capital (Current Assets - Current Liabilities)</t>
  </si>
  <si>
    <t>Debt/Assets  Ratio (debt/assets)</t>
  </si>
  <si>
    <t>NWC Ratio (net working capital/total assets)</t>
  </si>
  <si>
    <t>Activity ratios</t>
  </si>
  <si>
    <t>Asset Turnover (sales/ave assets)</t>
  </si>
  <si>
    <t>Asset life</t>
  </si>
  <si>
    <t>Inventory turnover (C.O.G.S./Ave Inventory)</t>
  </si>
  <si>
    <t>Days in inventory (Period days/Inventory turn rate)</t>
  </si>
  <si>
    <t>Ave. Inventory/Daily C.O.G.S.</t>
  </si>
  <si>
    <t>Accounts receivable turnover (Credit sales/Ave A/R)</t>
  </si>
  <si>
    <t>Days in receivables (Period days/AR turn rate)</t>
  </si>
  <si>
    <t>Ave. Receivables/Daily sales</t>
  </si>
  <si>
    <t>Accounts payable turnover (C.O.G.S./Ave AP)</t>
  </si>
  <si>
    <t>Days in payables</t>
  </si>
  <si>
    <t>Ave AP/Ave Daily C.O.G.S.</t>
  </si>
  <si>
    <t>Operating cycle days (Cash-cash: Inventory + AR- Payables)</t>
  </si>
  <si>
    <t>Leverage ratios</t>
  </si>
  <si>
    <t>Debt/assets ratio (Total debt/Total assets)</t>
  </si>
  <si>
    <t>Cash ratio (cash + marketable securities)/current liab)</t>
  </si>
  <si>
    <t>Equity multiplier</t>
  </si>
  <si>
    <t>Debt/equity ratio (Total debt/Total equity)</t>
  </si>
  <si>
    <t>Times interest earned (E.B.I.T./Interest expense)</t>
  </si>
  <si>
    <t>Cash coverage ratio (EBIT + Depr)/Interest</t>
  </si>
  <si>
    <t>Purchase</t>
  </si>
  <si>
    <t>Pay</t>
  </si>
  <si>
    <t>Record</t>
  </si>
  <si>
    <t>Receive</t>
  </si>
  <si>
    <t>administrative expense in cash</t>
  </si>
  <si>
    <t>Please book following transactions, and ratios, and compute breakeven's</t>
  </si>
  <si>
    <t>inventory on account equal to 125% of projected sales @ cost</t>
  </si>
  <si>
    <t>Settle</t>
  </si>
  <si>
    <t>accounts payable</t>
  </si>
  <si>
    <t>Record rent expense</t>
  </si>
  <si>
    <t>revenue,</t>
  </si>
  <si>
    <t xml:space="preserve"> 35% received in cash</t>
  </si>
  <si>
    <t>COGS for transaction is</t>
  </si>
  <si>
    <t>based on sales forecast</t>
  </si>
  <si>
    <t>against accounts receivable</t>
  </si>
  <si>
    <t>cash for marketing expense</t>
  </si>
  <si>
    <t>cash for r &amp; d expense</t>
  </si>
  <si>
    <t>supplies expense</t>
  </si>
  <si>
    <t>Book depreciation</t>
  </si>
  <si>
    <t>Record income tax expense on account at</t>
  </si>
  <si>
    <t>Settle income tax payable from previous month</t>
  </si>
  <si>
    <t>Make payment on note, record interest, amortization: Note 1</t>
  </si>
  <si>
    <t>Make payment on Note 2: Annual rate .09, interest accrued 1 month</t>
  </si>
  <si>
    <t>Note increased by 1 month's interest prior to amortization over 24 months</t>
  </si>
  <si>
    <t>on second note, record interest, amort.</t>
  </si>
  <si>
    <t>Investments in Available for Sale Securities</t>
  </si>
  <si>
    <t>in cash</t>
  </si>
  <si>
    <t>Securities worth</t>
  </si>
  <si>
    <t>at month end</t>
  </si>
  <si>
    <t>Dividend</t>
  </si>
  <si>
    <t>1. U.S. Thunder Corp. is contemplating the following sales mix scenario for the next period.</t>
  </si>
  <si>
    <t>Please complete the following templates:</t>
  </si>
  <si>
    <t xml:space="preserve">  a. Selling price &amp; GM (.50)</t>
  </si>
  <si>
    <t xml:space="preserve">  b. Markup % (.50)</t>
  </si>
  <si>
    <t xml:space="preserve">  c. Revenue, COGS, GM template (1.0)</t>
  </si>
  <si>
    <t>Custom</t>
  </si>
  <si>
    <t>Standard</t>
  </si>
  <si>
    <t>Deluxe</t>
  </si>
  <si>
    <t>Cost +</t>
  </si>
  <si>
    <t>Markup %</t>
  </si>
  <si>
    <t>Revenues</t>
  </si>
  <si>
    <t>Costs</t>
  </si>
  <si>
    <t>If Thunder cuts its price by 12% on each item, how much of a volume increase will be needed to restore the</t>
  </si>
  <si>
    <t>original profit level?</t>
  </si>
  <si>
    <t>Volume % increase (1.0)</t>
  </si>
  <si>
    <t>Template (2.0)</t>
  </si>
  <si>
    <t>If Thunder increases its price by 10% on each item, how much of a volume decrease could it sustain</t>
  </si>
  <si>
    <t xml:space="preserve"> before falling before the original profit level?</t>
  </si>
  <si>
    <t>Volume % decrease (1.0)</t>
  </si>
  <si>
    <t>Price Cut</t>
  </si>
  <si>
    <t>Use This For Sales and 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</si>
</sst>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_(* #,##0_);_(* \(#,##0\);_(* &quot;-&quot;?_);_(@_)"/>
    <numFmt numFmtId="170" formatCode="_(* #,##0.000000000_);_(* \(#,##0.000000000\);_(* &quot;-&quot;??_);_(@_)"/>
    <numFmt numFmtId="171" formatCode="_(* #,##0.0000000_);_(* \(#,##0.0000000\);_(* &quot;-&quot;??_);_(@_)"/>
    <numFmt numFmtId="172" formatCode="0.000"/>
    <numFmt numFmtId="173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0" xfId="0" applyNumberFormat="1" applyFont="1"/>
    <xf numFmtId="43" fontId="2" fillId="0" borderId="0" xfId="0" applyNumberFormat="1" applyFont="1" applyBorder="1"/>
    <xf numFmtId="43" fontId="2" fillId="0" borderId="0" xfId="1" applyFont="1"/>
    <xf numFmtId="0" fontId="2" fillId="0" borderId="0" xfId="0" applyFont="1" applyBorder="1"/>
    <xf numFmtId="0" fontId="3" fillId="0" borderId="0" xfId="0" applyFont="1"/>
    <xf numFmtId="0" fontId="2" fillId="0" borderId="0" xfId="0" applyFont="1" applyFill="1" applyBorder="1"/>
    <xf numFmtId="43" fontId="2" fillId="0" borderId="0" xfId="1" applyNumberFormat="1" applyFont="1"/>
    <xf numFmtId="43" fontId="2" fillId="0" borderId="0" xfId="1" applyFont="1" applyBorder="1"/>
    <xf numFmtId="164" fontId="4" fillId="0" borderId="0" xfId="1" applyNumberFormat="1" applyFont="1"/>
    <xf numFmtId="43" fontId="2" fillId="0" borderId="1" xfId="0" applyNumberFormat="1" applyFont="1" applyBorder="1"/>
    <xf numFmtId="43" fontId="2" fillId="0" borderId="1" xfId="1" applyFont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166" fontId="2" fillId="0" borderId="0" xfId="1" applyNumberFormat="1" applyFont="1" applyBorder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Border="1"/>
    <xf numFmtId="43" fontId="4" fillId="0" borderId="0" xfId="1" applyFont="1"/>
    <xf numFmtId="8" fontId="2" fillId="0" borderId="0" xfId="0" applyNumberFormat="1" applyFont="1" applyBorder="1"/>
    <xf numFmtId="43" fontId="2" fillId="0" borderId="2" xfId="1" applyFont="1" applyBorder="1"/>
    <xf numFmtId="164" fontId="2" fillId="0" borderId="2" xfId="1" applyNumberFormat="1" applyFont="1" applyBorder="1"/>
    <xf numFmtId="43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Border="1" applyAlignment="1">
      <alignment horizontal="right"/>
    </xf>
    <xf numFmtId="43" fontId="2" fillId="0" borderId="2" xfId="0" applyNumberFormat="1" applyFont="1" applyBorder="1"/>
    <xf numFmtId="164" fontId="2" fillId="0" borderId="2" xfId="0" applyNumberFormat="1" applyFont="1" applyBorder="1"/>
    <xf numFmtId="43" fontId="2" fillId="0" borderId="4" xfId="0" applyNumberFormat="1" applyFont="1" applyBorder="1"/>
    <xf numFmtId="167" fontId="2" fillId="0" borderId="0" xfId="1" applyNumberFormat="1" applyFont="1"/>
    <xf numFmtId="8" fontId="4" fillId="0" borderId="0" xfId="1" applyNumberFormat="1" applyFont="1"/>
    <xf numFmtId="43" fontId="5" fillId="0" borderId="0" xfId="1" applyFont="1"/>
    <xf numFmtId="43" fontId="5" fillId="0" borderId="0" xfId="1" applyFont="1" applyBorder="1"/>
    <xf numFmtId="43" fontId="6" fillId="0" borderId="0" xfId="1" applyFont="1"/>
    <xf numFmtId="43" fontId="0" fillId="0" borderId="0" xfId="0" applyNumberFormat="1"/>
    <xf numFmtId="168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center" vertical="center"/>
    </xf>
    <xf numFmtId="43" fontId="5" fillId="0" borderId="1" xfId="1" applyNumberFormat="1" applyFont="1" applyBorder="1"/>
    <xf numFmtId="0" fontId="5" fillId="0" borderId="0" xfId="0" applyFont="1"/>
    <xf numFmtId="43" fontId="4" fillId="0" borderId="0" xfId="1" applyFont="1" applyBorder="1"/>
    <xf numFmtId="43" fontId="2" fillId="0" borderId="4" xfId="1" applyFont="1" applyBorder="1"/>
    <xf numFmtId="166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9" fillId="0" borderId="1" xfId="1" applyNumberFormat="1" applyFont="1" applyBorder="1"/>
    <xf numFmtId="167" fontId="8" fillId="0" borderId="1" xfId="1" applyNumberFormat="1" applyFont="1" applyBorder="1"/>
    <xf numFmtId="165" fontId="9" fillId="0" borderId="4" xfId="1" applyNumberFormat="1" applyFont="1" applyBorder="1"/>
    <xf numFmtId="43" fontId="8" fillId="0" borderId="4" xfId="1" applyFont="1" applyBorder="1"/>
    <xf numFmtId="169" fontId="2" fillId="0" borderId="0" xfId="0" applyNumberFormat="1" applyFont="1"/>
    <xf numFmtId="43" fontId="8" fillId="0" borderId="0" xfId="1" applyFont="1"/>
    <xf numFmtId="43" fontId="8" fillId="0" borderId="4" xfId="0" applyNumberFormat="1" applyFont="1" applyBorder="1"/>
    <xf numFmtId="43" fontId="9" fillId="0" borderId="0" xfId="0" applyNumberFormat="1" applyFont="1"/>
    <xf numFmtId="165" fontId="8" fillId="0" borderId="4" xfId="0" applyNumberFormat="1" applyFont="1" applyBorder="1"/>
    <xf numFmtId="170" fontId="8" fillId="0" borderId="4" xfId="0" applyNumberFormat="1" applyFont="1" applyBorder="1"/>
    <xf numFmtId="165" fontId="8" fillId="0" borderId="4" xfId="1" applyNumberFormat="1" applyFont="1" applyBorder="1"/>
    <xf numFmtId="165" fontId="2" fillId="0" borderId="0" xfId="1" applyNumberFormat="1" applyFont="1"/>
    <xf numFmtId="168" fontId="8" fillId="0" borderId="4" xfId="0" applyNumberFormat="1" applyFont="1" applyBorder="1"/>
    <xf numFmtId="171" fontId="9" fillId="0" borderId="1" xfId="0" applyNumberFormat="1" applyFont="1" applyBorder="1"/>
    <xf numFmtId="0" fontId="9" fillId="0" borderId="1" xfId="0" applyFont="1" applyBorder="1"/>
    <xf numFmtId="0" fontId="8" fillId="0" borderId="4" xfId="0" applyFont="1" applyBorder="1"/>
    <xf numFmtId="165" fontId="8" fillId="0" borderId="0" xfId="0" applyNumberFormat="1" applyFont="1"/>
    <xf numFmtId="43" fontId="8" fillId="0" borderId="0" xfId="0" applyNumberFormat="1" applyFont="1"/>
    <xf numFmtId="168" fontId="9" fillId="0" borderId="1" xfId="1" applyNumberFormat="1" applyFont="1" applyBorder="1"/>
    <xf numFmtId="165" fontId="8" fillId="0" borderId="1" xfId="0" applyNumberFormat="1" applyFont="1" applyBorder="1"/>
    <xf numFmtId="168" fontId="9" fillId="0" borderId="1" xfId="0" applyNumberFormat="1" applyFont="1" applyBorder="1"/>
    <xf numFmtId="0" fontId="8" fillId="0" borderId="1" xfId="0" applyFont="1" applyBorder="1"/>
    <xf numFmtId="165" fontId="2" fillId="0" borderId="1" xfId="1" applyNumberFormat="1" applyFont="1" applyBorder="1"/>
    <xf numFmtId="164" fontId="8" fillId="0" borderId="4" xfId="0" applyNumberFormat="1" applyFont="1" applyBorder="1"/>
    <xf numFmtId="164" fontId="8" fillId="0" borderId="1" xfId="0" applyNumberFormat="1" applyFont="1" applyBorder="1"/>
    <xf numFmtId="166" fontId="9" fillId="0" borderId="1" xfId="1" applyNumberFormat="1" applyFont="1" applyBorder="1"/>
    <xf numFmtId="166" fontId="9" fillId="0" borderId="1" xfId="0" applyNumberFormat="1" applyFont="1" applyBorder="1"/>
    <xf numFmtId="166" fontId="9" fillId="0" borderId="0" xfId="1" applyNumberFormat="1" applyFont="1"/>
    <xf numFmtId="166" fontId="9" fillId="0" borderId="0" xfId="0" applyNumberFormat="1" applyFont="1"/>
    <xf numFmtId="166" fontId="8" fillId="0" borderId="4" xfId="0" applyNumberFormat="1" applyFont="1" applyBorder="1"/>
    <xf numFmtId="165" fontId="9" fillId="0" borderId="1" xfId="0" applyNumberFormat="1" applyFont="1" applyBorder="1"/>
    <xf numFmtId="167" fontId="9" fillId="0" borderId="1" xfId="1" applyNumberFormat="1" applyFont="1" applyBorder="1"/>
    <xf numFmtId="165" fontId="9" fillId="0" borderId="0" xfId="1" applyNumberFormat="1" applyFont="1"/>
    <xf numFmtId="167" fontId="9" fillId="0" borderId="0" xfId="1" applyNumberFormat="1" applyFont="1"/>
    <xf numFmtId="43" fontId="9" fillId="0" borderId="1" xfId="0" applyNumberFormat="1" applyFont="1" applyBorder="1"/>
    <xf numFmtId="165" fontId="8" fillId="0" borderId="0" xfId="1" applyNumberFormat="1" applyFont="1"/>
    <xf numFmtId="168" fontId="8" fillId="0" borderId="1" xfId="1" applyNumberFormat="1" applyFont="1" applyBorder="1"/>
    <xf numFmtId="168" fontId="8" fillId="0" borderId="4" xfId="1" applyNumberFormat="1" applyFont="1" applyBorder="1"/>
    <xf numFmtId="165" fontId="8" fillId="0" borderId="1" xfId="1" applyNumberFormat="1" applyFont="1" applyBorder="1"/>
    <xf numFmtId="172" fontId="8" fillId="0" borderId="1" xfId="0" applyNumberFormat="1" applyFont="1" applyBorder="1"/>
    <xf numFmtId="171" fontId="8" fillId="0" borderId="1" xfId="0" applyNumberFormat="1" applyFont="1" applyBorder="1"/>
    <xf numFmtId="173" fontId="2" fillId="0" borderId="0" xfId="0" applyNumberFormat="1" applyFont="1"/>
    <xf numFmtId="16" fontId="2" fillId="0" borderId="0" xfId="0" applyNumberFormat="1" applyFont="1"/>
    <xf numFmtId="0" fontId="10" fillId="0" borderId="0" xfId="0" applyFont="1" applyAlignment="1">
      <alignment horizontal="center" vertical="center"/>
    </xf>
    <xf numFmtId="43" fontId="2" fillId="0" borderId="5" xfId="1" applyFont="1" applyBorder="1"/>
    <xf numFmtId="43" fontId="2" fillId="0" borderId="1" xfId="1" applyNumberFormat="1" applyFont="1" applyBorder="1"/>
    <xf numFmtId="43" fontId="2" fillId="0" borderId="5" xfId="0" applyNumberFormat="1" applyFont="1" applyBorder="1"/>
    <xf numFmtId="43" fontId="2" fillId="2" borderId="1" xfId="1" applyFont="1" applyFill="1" applyBorder="1"/>
    <xf numFmtId="0" fontId="2" fillId="2" borderId="1" xfId="0" applyFont="1" applyFill="1" applyBorder="1"/>
    <xf numFmtId="43" fontId="2" fillId="2" borderId="1" xfId="1" applyNumberFormat="1" applyFont="1" applyFill="1" applyBorder="1"/>
    <xf numFmtId="43" fontId="2" fillId="2" borderId="5" xfId="0" applyNumberFormat="1" applyFont="1" applyFill="1" applyBorder="1"/>
    <xf numFmtId="43" fontId="2" fillId="2" borderId="5" xfId="1" applyFont="1" applyFill="1" applyBorder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ocuments/Documents/Accounting%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Ratios II"/>
      <sheetName val="FS Ratios"/>
      <sheetName val="Margin Table"/>
      <sheetName val="Mix"/>
      <sheetName val="Quiz 1 F15"/>
      <sheetName val="Mid F15"/>
      <sheetName val="Sheet7"/>
      <sheetName val="Forecast Variables"/>
      <sheetName val="Common Bal"/>
      <sheetName val="Common IC"/>
      <sheetName val="Comprehensive"/>
      <sheetName val="External Funds"/>
      <sheetName val="CF Qz"/>
      <sheetName val="Cash Flows"/>
      <sheetName val="Quiz"/>
      <sheetName val="Sheet3"/>
      <sheetName val="Quiz 1AA"/>
      <sheetName val="Sheet4"/>
      <sheetName val="Quiz 1A"/>
      <sheetName val="Mid A"/>
      <sheetName val="Invest A"/>
      <sheetName val="Investments"/>
      <sheetName val="Dividends"/>
      <sheetName val="Equity"/>
      <sheetName val="Growth"/>
      <sheetName val="Receivables"/>
      <sheetName val="Inventory II"/>
      <sheetName val="Inventory"/>
      <sheetName val="Dpr"/>
      <sheetName val="NPV Deprec"/>
      <sheetName val="Sheet6"/>
      <sheetName val="Final"/>
      <sheetName val="Final 2"/>
      <sheetName val="Final 3"/>
      <sheetName val="Mid"/>
      <sheetName val="Cash II"/>
      <sheetName val="Final 4"/>
      <sheetName val="Final B W15"/>
      <sheetName val="Final C W15"/>
      <sheetName val=" Final A W15"/>
      <sheetName val="Final B"/>
      <sheetName val="Sheet10"/>
      <sheetName val="Final C"/>
      <sheetName val="Final class"/>
      <sheetName val="P 2-45"/>
      <sheetName val="MidF15A"/>
    </sheetNames>
    <sheetDataSet>
      <sheetData sheetId="0"/>
      <sheetData sheetId="1"/>
      <sheetData sheetId="2"/>
      <sheetData sheetId="3"/>
      <sheetData sheetId="4">
        <row r="235">
          <cell r="E235">
            <v>206999.99999999997</v>
          </cell>
        </row>
        <row r="236">
          <cell r="E236">
            <v>122129.99999999997</v>
          </cell>
        </row>
        <row r="239">
          <cell r="E239">
            <v>10212.5</v>
          </cell>
        </row>
        <row r="240">
          <cell r="E240">
            <v>8268</v>
          </cell>
        </row>
        <row r="241">
          <cell r="E241">
            <v>2100</v>
          </cell>
        </row>
        <row r="242">
          <cell r="E242">
            <v>2136.6666666666665</v>
          </cell>
        </row>
        <row r="243">
          <cell r="E243">
            <v>600</v>
          </cell>
        </row>
        <row r="244">
          <cell r="E244">
            <v>14500</v>
          </cell>
        </row>
        <row r="246">
          <cell r="E246">
            <v>642.06086498557067</v>
          </cell>
        </row>
        <row r="264">
          <cell r="E264">
            <v>211500.81046747084</v>
          </cell>
          <cell r="K264">
            <v>128100</v>
          </cell>
        </row>
        <row r="265">
          <cell r="E265">
            <v>49099.999999999985</v>
          </cell>
          <cell r="K265">
            <v>16243.770363921714</v>
          </cell>
        </row>
        <row r="266">
          <cell r="E266">
            <v>1300</v>
          </cell>
        </row>
        <row r="267">
          <cell r="E267">
            <v>6000</v>
          </cell>
        </row>
        <row r="268">
          <cell r="E268">
            <v>25830.000000000029</v>
          </cell>
        </row>
        <row r="269">
          <cell r="K269">
            <v>86093.933832456416</v>
          </cell>
        </row>
        <row r="270">
          <cell r="K270">
            <v>37000</v>
          </cell>
        </row>
        <row r="271">
          <cell r="E271">
            <v>128200</v>
          </cell>
          <cell r="K271">
            <v>120000</v>
          </cell>
        </row>
        <row r="272">
          <cell r="E272">
            <v>3656.6666666666665</v>
          </cell>
          <cell r="K272">
            <v>30836.43960442605</v>
          </cell>
        </row>
        <row r="282">
          <cell r="E282">
            <v>-42299.999999999985</v>
          </cell>
        </row>
        <row r="283">
          <cell r="E283">
            <v>2100</v>
          </cell>
        </row>
        <row r="284">
          <cell r="E284">
            <v>600</v>
          </cell>
        </row>
        <row r="285">
          <cell r="E285">
            <v>-370.0000000000291</v>
          </cell>
        </row>
        <row r="286">
          <cell r="E286">
            <v>31500</v>
          </cell>
        </row>
        <row r="287">
          <cell r="E287">
            <v>6729.4578639217143</v>
          </cell>
        </row>
        <row r="292">
          <cell r="E292">
            <v>-37000</v>
          </cell>
        </row>
        <row r="296">
          <cell r="E296">
            <v>0</v>
          </cell>
        </row>
        <row r="297">
          <cell r="E297">
            <v>35039.872348720994</v>
          </cell>
        </row>
        <row r="298">
          <cell r="E298">
            <v>-17000</v>
          </cell>
        </row>
        <row r="301">
          <cell r="E301">
            <v>199897.81148373542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abSelected="1" workbookViewId="0">
      <selection activeCell="K12" sqref="K12"/>
    </sheetView>
  </sheetViews>
  <sheetFormatPr defaultColWidth="13.5703125" defaultRowHeight="15" x14ac:dyDescent="0.25"/>
  <cols>
    <col min="11" max="11" width="15.5703125" customWidth="1"/>
  </cols>
  <sheetData>
    <row r="1" spans="1:11" x14ac:dyDescent="0.25">
      <c r="A1" s="1"/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1:11" x14ac:dyDescent="0.25">
      <c r="A2" s="1"/>
      <c r="B2" s="1"/>
      <c r="C2" s="1"/>
      <c r="D2" s="1"/>
      <c r="E2" s="1"/>
      <c r="F2" s="6"/>
      <c r="G2" s="1"/>
      <c r="H2" s="6"/>
      <c r="I2" s="1"/>
      <c r="J2" s="6"/>
      <c r="K2" s="6"/>
    </row>
    <row r="3" spans="1:11" x14ac:dyDescent="0.25">
      <c r="A3" s="1"/>
      <c r="B3" s="7" t="s">
        <v>4</v>
      </c>
      <c r="C3" s="1"/>
      <c r="D3" s="1" t="s">
        <v>5</v>
      </c>
      <c r="E3" s="1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6" t="s">
        <v>208</v>
      </c>
      <c r="K3" s="6"/>
    </row>
    <row r="4" spans="1:11" x14ac:dyDescent="0.25">
      <c r="A4" s="1"/>
      <c r="B4" s="1"/>
      <c r="C4" s="1"/>
      <c r="D4" s="1"/>
      <c r="E4" s="1"/>
      <c r="F4" s="6"/>
      <c r="G4" s="1"/>
      <c r="H4" s="6"/>
      <c r="I4" s="1"/>
      <c r="J4" s="6"/>
      <c r="K4" s="6"/>
    </row>
    <row r="5" spans="1:11" x14ac:dyDescent="0.25">
      <c r="A5" s="1"/>
      <c r="B5" s="1" t="s">
        <v>11</v>
      </c>
      <c r="C5" s="1"/>
      <c r="D5" s="5">
        <f>'[1]Quiz 1 F15'!E235</f>
        <v>206999.99999999997</v>
      </c>
      <c r="E5" s="5"/>
      <c r="F5" s="4"/>
      <c r="G5" s="9"/>
      <c r="H5" s="10"/>
      <c r="I5" s="4"/>
      <c r="J5" s="10"/>
      <c r="K5" s="10"/>
    </row>
    <row r="6" spans="1:11" ht="16.5" x14ac:dyDescent="0.35">
      <c r="A6" s="1"/>
      <c r="B6" s="1" t="s">
        <v>12</v>
      </c>
      <c r="C6" s="1"/>
      <c r="D6" s="5">
        <f>'[1]Quiz 1 F15'!E236</f>
        <v>122129.99999999997</v>
      </c>
      <c r="E6" s="11"/>
      <c r="F6" s="12"/>
      <c r="G6" s="13"/>
      <c r="H6" s="12"/>
      <c r="I6" s="12"/>
      <c r="J6" s="14"/>
      <c r="K6" s="2"/>
    </row>
    <row r="7" spans="1:11" x14ac:dyDescent="0.25">
      <c r="A7" s="1"/>
      <c r="B7" s="1" t="s">
        <v>13</v>
      </c>
      <c r="C7" s="1"/>
      <c r="D7" s="5">
        <f t="shared" ref="D7" si="0">D5-D6</f>
        <v>84870</v>
      </c>
      <c r="E7" s="5"/>
      <c r="F7" s="5"/>
      <c r="G7" s="5"/>
      <c r="H7" s="5"/>
      <c r="I7" s="5"/>
      <c r="J7" s="15"/>
      <c r="K7" s="16"/>
    </row>
    <row r="8" spans="1:11" x14ac:dyDescent="0.25">
      <c r="A8" s="1"/>
      <c r="B8" s="1"/>
      <c r="C8" s="1"/>
      <c r="D8" s="5"/>
      <c r="E8" s="5"/>
      <c r="F8" s="6"/>
      <c r="G8" s="6"/>
      <c r="H8" s="6"/>
      <c r="I8" s="6"/>
      <c r="J8" s="6"/>
      <c r="K8" s="4"/>
    </row>
    <row r="9" spans="1:11" x14ac:dyDescent="0.25">
      <c r="A9" s="1"/>
      <c r="B9" s="1" t="s">
        <v>14</v>
      </c>
      <c r="C9" s="1"/>
      <c r="D9" s="5">
        <f>'[1]Quiz 1 F15'!E239</f>
        <v>10212.5</v>
      </c>
      <c r="E9" s="17"/>
      <c r="F9" s="4"/>
      <c r="G9" s="4"/>
      <c r="H9" s="4"/>
      <c r="I9" s="4"/>
      <c r="J9" s="4"/>
      <c r="K9" s="4"/>
    </row>
    <row r="10" spans="1:11" x14ac:dyDescent="0.25">
      <c r="A10" s="1"/>
      <c r="B10" s="1" t="s">
        <v>15</v>
      </c>
      <c r="C10" s="1"/>
      <c r="D10" s="5">
        <f>'[1]Quiz 1 F15'!E240</f>
        <v>8268</v>
      </c>
      <c r="E10" s="17"/>
      <c r="F10" s="4"/>
      <c r="G10" s="4"/>
      <c r="H10" s="4"/>
      <c r="I10" s="4"/>
      <c r="J10" s="4"/>
      <c r="K10" s="4"/>
    </row>
    <row r="11" spans="1:11" x14ac:dyDescent="0.25">
      <c r="A11" s="1"/>
      <c r="B11" s="1" t="s">
        <v>16</v>
      </c>
      <c r="C11" s="1"/>
      <c r="D11" s="5">
        <f>'[1]Quiz 1 F15'!E241</f>
        <v>2100</v>
      </c>
      <c r="E11" s="17"/>
      <c r="F11" s="4"/>
      <c r="G11" s="4"/>
      <c r="H11" s="4"/>
      <c r="I11" s="4"/>
      <c r="J11" s="4"/>
      <c r="K11" s="4"/>
    </row>
    <row r="12" spans="1:11" x14ac:dyDescent="0.25">
      <c r="A12" s="1"/>
      <c r="B12" s="1" t="s">
        <v>17</v>
      </c>
      <c r="C12" s="1"/>
      <c r="D12" s="5">
        <f>'[1]Quiz 1 F15'!E242</f>
        <v>2136.6666666666665</v>
      </c>
      <c r="E12" s="17"/>
      <c r="F12" s="4"/>
      <c r="G12" s="4"/>
      <c r="H12" s="4"/>
      <c r="I12" s="4"/>
      <c r="J12" s="4"/>
      <c r="K12" s="4"/>
    </row>
    <row r="13" spans="1:11" x14ac:dyDescent="0.25">
      <c r="A13" s="1"/>
      <c r="B13" s="1" t="s">
        <v>18</v>
      </c>
      <c r="C13" s="1"/>
      <c r="D13" s="5">
        <f>'[1]Quiz 1 F15'!E243</f>
        <v>600</v>
      </c>
      <c r="E13" s="17"/>
      <c r="F13" s="4"/>
      <c r="G13" s="4"/>
      <c r="H13" s="4"/>
      <c r="I13" s="4"/>
      <c r="J13" s="4"/>
      <c r="K13" s="4"/>
    </row>
    <row r="14" spans="1:11" x14ac:dyDescent="0.25">
      <c r="A14" s="1"/>
      <c r="B14" s="1" t="s">
        <v>19</v>
      </c>
      <c r="C14" s="1"/>
      <c r="D14" s="5">
        <f>'[1]Quiz 1 F15'!E244</f>
        <v>14500</v>
      </c>
      <c r="E14" s="18"/>
      <c r="F14" s="12"/>
      <c r="G14" s="12"/>
      <c r="H14" s="4"/>
      <c r="I14" s="4"/>
      <c r="J14" s="4"/>
      <c r="K14" s="4"/>
    </row>
    <row r="15" spans="1:11" x14ac:dyDescent="0.25">
      <c r="A15" s="1"/>
      <c r="B15" s="1" t="s">
        <v>20</v>
      </c>
      <c r="C15" s="1"/>
      <c r="D15" s="5">
        <f>D7-D9-D10-D11-D12-D13-D14</f>
        <v>47052.833333333336</v>
      </c>
      <c r="E15" s="19"/>
      <c r="F15" s="10"/>
      <c r="G15" s="4"/>
      <c r="H15" s="4"/>
      <c r="I15" s="4"/>
      <c r="J15" s="4"/>
      <c r="K15" s="4"/>
    </row>
    <row r="16" spans="1:11" ht="16.5" x14ac:dyDescent="0.35">
      <c r="A16" s="1"/>
      <c r="B16" s="1" t="s">
        <v>22</v>
      </c>
      <c r="C16" s="1"/>
      <c r="D16" s="20">
        <f>'[1]Quiz 1 F15'!E246</f>
        <v>642.06086498557067</v>
      </c>
      <c r="E16" s="11"/>
      <c r="F16" s="21"/>
      <c r="G16" s="21"/>
      <c r="H16" s="4"/>
      <c r="I16" s="21"/>
      <c r="J16" s="6"/>
      <c r="K16" s="4"/>
    </row>
    <row r="17" spans="1:11" ht="16.5" x14ac:dyDescent="0.35">
      <c r="A17" s="1"/>
      <c r="B17" s="1" t="s">
        <v>23</v>
      </c>
      <c r="C17" s="1"/>
      <c r="D17" s="20">
        <f>D15-D16</f>
        <v>46410.772468347765</v>
      </c>
      <c r="E17" s="11"/>
      <c r="F17" s="20"/>
      <c r="G17" s="4"/>
      <c r="H17" s="4"/>
      <c r="I17" s="4"/>
      <c r="J17" s="6"/>
      <c r="K17" s="4"/>
    </row>
    <row r="18" spans="1:11" ht="16.5" x14ac:dyDescent="0.35">
      <c r="A18" s="1"/>
      <c r="B18" s="1" t="s">
        <v>24</v>
      </c>
      <c r="C18" s="1"/>
      <c r="D18" s="20">
        <f>D17*0.35</f>
        <v>16243.770363921716</v>
      </c>
      <c r="E18" s="11"/>
      <c r="F18" s="6"/>
      <c r="G18" s="12"/>
      <c r="H18" s="4"/>
      <c r="I18" s="4"/>
      <c r="J18" s="6"/>
      <c r="K18" s="4"/>
    </row>
    <row r="19" spans="1:11" ht="15.75" thickBot="1" x14ac:dyDescent="0.3">
      <c r="A19" s="1"/>
      <c r="B19" s="1" t="s">
        <v>25</v>
      </c>
      <c r="C19" s="1"/>
      <c r="D19" s="22">
        <f>D17-D18</f>
        <v>30167.00210442605</v>
      </c>
      <c r="E19" s="23"/>
      <c r="F19" s="4"/>
      <c r="G19" s="4"/>
      <c r="H19" s="4"/>
      <c r="I19" s="4"/>
      <c r="J19" s="6"/>
      <c r="K19" s="4"/>
    </row>
    <row r="20" spans="1:11" ht="15.75" thickTop="1" x14ac:dyDescent="0.25">
      <c r="A20" s="1"/>
      <c r="B20" s="1" t="s">
        <v>26</v>
      </c>
      <c r="C20" s="1"/>
      <c r="D20" s="24">
        <f>D48*0.1/12</f>
        <v>3485.6178650067018</v>
      </c>
      <c r="E20" s="25"/>
      <c r="F20" s="26"/>
      <c r="G20" s="4"/>
      <c r="H20" s="4"/>
      <c r="I20" s="6"/>
      <c r="J20" s="6"/>
      <c r="K20" s="4"/>
    </row>
    <row r="21" spans="1:11" ht="15.75" thickBot="1" x14ac:dyDescent="0.3">
      <c r="A21" s="1"/>
      <c r="B21" s="1" t="s">
        <v>27</v>
      </c>
      <c r="C21" s="1"/>
      <c r="D21" s="27">
        <f>D19-D20</f>
        <v>26681.384239419349</v>
      </c>
      <c r="E21" s="28"/>
      <c r="F21" s="3"/>
      <c r="G21" s="27"/>
      <c r="H21" s="10"/>
      <c r="I21" s="6"/>
      <c r="J21" s="6"/>
      <c r="K21" s="4"/>
    </row>
    <row r="22" spans="1:11" ht="15.75" thickTop="1" x14ac:dyDescent="0.25">
      <c r="A22" s="1"/>
      <c r="B22" s="1"/>
      <c r="C22" s="1"/>
      <c r="D22" s="1"/>
      <c r="E22" s="1"/>
      <c r="F22" s="26"/>
      <c r="G22" s="4"/>
      <c r="H22" s="10"/>
      <c r="I22" s="6"/>
      <c r="J22" s="6"/>
      <c r="K22" s="4"/>
    </row>
    <row r="23" spans="1:11" x14ac:dyDescent="0.25">
      <c r="A23" s="1"/>
      <c r="B23" s="1"/>
      <c r="C23" s="1"/>
      <c r="D23" s="1"/>
      <c r="E23" s="1"/>
      <c r="F23" s="26"/>
      <c r="G23" s="4"/>
      <c r="H23" s="10"/>
      <c r="I23" s="6"/>
      <c r="J23" s="6"/>
      <c r="K23" s="4"/>
    </row>
    <row r="24" spans="1:11" x14ac:dyDescent="0.25">
      <c r="A24" s="1"/>
      <c r="B24" s="1" t="s">
        <v>28</v>
      </c>
      <c r="C24" s="1" t="s">
        <v>29</v>
      </c>
      <c r="D24" s="12">
        <f>D15+D12</f>
        <v>49189.5</v>
      </c>
      <c r="E24" s="12"/>
      <c r="F24" s="6"/>
      <c r="G24" s="6"/>
      <c r="H24" s="6"/>
      <c r="I24" s="6"/>
      <c r="J24" s="6"/>
      <c r="K24" s="4"/>
    </row>
    <row r="25" spans="1:11" x14ac:dyDescent="0.25">
      <c r="A25" s="1"/>
      <c r="B25" s="1" t="s">
        <v>30</v>
      </c>
      <c r="C25" s="1" t="s">
        <v>31</v>
      </c>
      <c r="D25" s="29">
        <f>D24-D16</f>
        <v>48547.439135014429</v>
      </c>
      <c r="E25" s="29"/>
      <c r="F25" s="6"/>
      <c r="G25" s="6"/>
      <c r="H25" s="6"/>
      <c r="I25" s="6"/>
      <c r="J25" s="6"/>
      <c r="K25" s="6"/>
    </row>
    <row r="26" spans="1:11" x14ac:dyDescent="0.25">
      <c r="A26" s="1"/>
      <c r="B26" s="1"/>
      <c r="C26" s="1"/>
      <c r="D26" s="1"/>
      <c r="E26" s="1"/>
      <c r="F26" s="6"/>
      <c r="G26" s="6"/>
      <c r="H26" s="6"/>
      <c r="I26" s="6"/>
      <c r="J26" s="6"/>
      <c r="K26" s="4"/>
    </row>
    <row r="27" spans="1:11" x14ac:dyDescent="0.25">
      <c r="A27" s="1"/>
      <c r="B27" s="1" t="s">
        <v>32</v>
      </c>
      <c r="C27" s="1">
        <v>8</v>
      </c>
      <c r="D27" s="12" t="s">
        <v>21</v>
      </c>
      <c r="E27" s="12"/>
      <c r="F27" s="6"/>
      <c r="G27" s="6"/>
      <c r="H27" s="6"/>
      <c r="I27" s="6"/>
      <c r="J27" s="6"/>
      <c r="K27" s="6"/>
    </row>
    <row r="28" spans="1:11" x14ac:dyDescent="0.25">
      <c r="A28" s="1"/>
      <c r="B28" s="1"/>
      <c r="C28" s="1" t="s">
        <v>21</v>
      </c>
      <c r="D28" s="1"/>
      <c r="E28" s="3"/>
      <c r="F28" s="6"/>
      <c r="G28" s="6"/>
      <c r="H28" s="6"/>
      <c r="I28" s="6"/>
      <c r="J28" s="6"/>
      <c r="K28" s="4"/>
    </row>
    <row r="29" spans="1:11" x14ac:dyDescent="0.25">
      <c r="A29" s="1"/>
      <c r="B29" s="1"/>
      <c r="C29" s="1"/>
      <c r="D29" s="1"/>
      <c r="E29" s="1"/>
      <c r="F29" s="6"/>
      <c r="G29" s="6"/>
      <c r="H29" s="6"/>
      <c r="I29" s="6"/>
      <c r="J29" s="6"/>
      <c r="K29" s="6"/>
    </row>
    <row r="30" spans="1:11" x14ac:dyDescent="0.25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</row>
    <row r="31" spans="1:11" x14ac:dyDescent="0.25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4" x14ac:dyDescent="0.25">
      <c r="A33" s="1"/>
      <c r="B33" s="7" t="s">
        <v>33</v>
      </c>
      <c r="C33" s="1"/>
      <c r="D33" s="1" t="s">
        <v>5</v>
      </c>
      <c r="E33" s="1" t="s">
        <v>6</v>
      </c>
      <c r="F33" s="1"/>
      <c r="G33" s="1"/>
      <c r="H33" s="1"/>
      <c r="I33" s="1"/>
      <c r="J33" s="1"/>
      <c r="K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 t="str">
        <f>D33</f>
        <v>February</v>
      </c>
      <c r="K34" s="1" t="str">
        <f>E33</f>
        <v>March</v>
      </c>
    </row>
    <row r="35" spans="1:14" x14ac:dyDescent="0.25">
      <c r="A35" s="1"/>
      <c r="B35" s="1" t="s">
        <v>34</v>
      </c>
      <c r="C35" s="1"/>
      <c r="D35" s="1"/>
      <c r="E35" s="30"/>
      <c r="F35" s="1"/>
      <c r="G35" s="1" t="s">
        <v>35</v>
      </c>
      <c r="H35" s="1"/>
      <c r="I35" s="1"/>
      <c r="J35" s="1"/>
      <c r="K35" s="1"/>
    </row>
    <row r="36" spans="1:14" x14ac:dyDescent="0.25">
      <c r="A36" s="1"/>
      <c r="B36" s="1" t="s">
        <v>36</v>
      </c>
      <c r="C36" s="1"/>
      <c r="D36" s="5">
        <f>'[1]Quiz 1 F15'!E264</f>
        <v>211500.81046747084</v>
      </c>
      <c r="E36" s="5"/>
      <c r="F36" s="1"/>
      <c r="G36" s="1" t="s">
        <v>37</v>
      </c>
      <c r="H36" s="1"/>
      <c r="I36" s="1"/>
      <c r="J36" s="5">
        <f>'[1]Quiz 1 F15'!K264</f>
        <v>128100</v>
      </c>
      <c r="K36" s="5"/>
    </row>
    <row r="37" spans="1:14" x14ac:dyDescent="0.25">
      <c r="A37" s="1"/>
      <c r="B37" s="1" t="s">
        <v>38</v>
      </c>
      <c r="C37" s="1"/>
      <c r="D37" s="5">
        <f>'[1]Quiz 1 F15'!E265</f>
        <v>49099.999999999985</v>
      </c>
      <c r="E37" s="5"/>
      <c r="F37" s="1"/>
      <c r="G37" s="1" t="s">
        <v>39</v>
      </c>
      <c r="H37" s="1"/>
      <c r="I37" s="1"/>
      <c r="J37" s="5">
        <f>'[1]Quiz 1 F15'!K265</f>
        <v>16243.770363921714</v>
      </c>
      <c r="K37" s="5"/>
    </row>
    <row r="38" spans="1:14" ht="16.5" x14ac:dyDescent="0.35">
      <c r="A38" s="1"/>
      <c r="B38" s="1" t="s">
        <v>40</v>
      </c>
      <c r="C38" s="1"/>
      <c r="D38" s="5">
        <f>'[1]Quiz 1 F15'!E266</f>
        <v>1300</v>
      </c>
      <c r="E38" s="5"/>
      <c r="F38" s="1" t="s">
        <v>41</v>
      </c>
      <c r="G38" s="1" t="s">
        <v>42</v>
      </c>
      <c r="H38" s="1"/>
      <c r="I38" s="1"/>
      <c r="J38" s="20">
        <v>0</v>
      </c>
      <c r="K38" s="31"/>
    </row>
    <row r="39" spans="1:14" x14ac:dyDescent="0.25">
      <c r="A39" s="1"/>
      <c r="B39" s="1" t="s">
        <v>43</v>
      </c>
      <c r="C39" s="1"/>
      <c r="D39" s="5">
        <f>'[1]Quiz 1 F15'!E267</f>
        <v>6000</v>
      </c>
      <c r="E39" s="5"/>
      <c r="F39" s="1"/>
      <c r="G39" s="1" t="s">
        <v>44</v>
      </c>
      <c r="H39" s="1"/>
      <c r="I39" s="1"/>
      <c r="J39" s="5">
        <f>SUM(J36:J38)</f>
        <v>144343.77036392171</v>
      </c>
      <c r="K39" s="5"/>
    </row>
    <row r="40" spans="1:14" x14ac:dyDescent="0.25">
      <c r="A40" s="1"/>
      <c r="B40" s="1" t="s">
        <v>45</v>
      </c>
      <c r="C40" s="1"/>
      <c r="D40" s="5">
        <f>'[1]Quiz 1 F15'!E268</f>
        <v>25830.000000000029</v>
      </c>
      <c r="E40" s="32"/>
      <c r="F40" s="1"/>
      <c r="G40" s="1"/>
      <c r="H40" s="1"/>
      <c r="I40" s="1"/>
      <c r="J40" s="5"/>
      <c r="K40" s="5"/>
    </row>
    <row r="41" spans="1:14" x14ac:dyDescent="0.25">
      <c r="A41" s="1"/>
      <c r="B41" s="1" t="s">
        <v>46</v>
      </c>
      <c r="C41" s="1"/>
      <c r="D41" s="10">
        <v>0</v>
      </c>
      <c r="E41" s="10"/>
      <c r="F41" s="1"/>
      <c r="G41" s="1" t="s">
        <v>47</v>
      </c>
      <c r="H41" s="1"/>
      <c r="I41" s="1"/>
      <c r="J41" s="5">
        <f>'[1]Quiz 1 F15'!K269</f>
        <v>86093.933832456416</v>
      </c>
      <c r="K41" s="5"/>
    </row>
    <row r="42" spans="1:14" x14ac:dyDescent="0.25">
      <c r="A42" s="1"/>
      <c r="B42" s="1" t="s">
        <v>48</v>
      </c>
      <c r="C42" s="1"/>
      <c r="D42" s="2"/>
      <c r="E42" s="13"/>
      <c r="F42" s="1"/>
      <c r="G42" s="1" t="s">
        <v>47</v>
      </c>
      <c r="H42" s="1"/>
      <c r="I42" s="1"/>
      <c r="J42" s="5">
        <f>'[1]Quiz 1 F15'!K270</f>
        <v>37000</v>
      </c>
      <c r="K42" s="5"/>
    </row>
    <row r="43" spans="1:14" x14ac:dyDescent="0.25">
      <c r="A43" s="1"/>
      <c r="B43" s="1" t="s">
        <v>49</v>
      </c>
      <c r="C43" s="1"/>
      <c r="D43" s="5">
        <f>SUM(D36:D41)</f>
        <v>293730.8104674709</v>
      </c>
      <c r="E43" s="5"/>
      <c r="F43" s="1"/>
      <c r="G43" s="1" t="s">
        <v>50</v>
      </c>
      <c r="H43" s="1"/>
      <c r="I43" s="1"/>
      <c r="J43" s="5">
        <f>'[1]Quiz 1 F15'!K271</f>
        <v>120000</v>
      </c>
      <c r="K43" s="5"/>
    </row>
    <row r="44" spans="1:14" x14ac:dyDescent="0.25">
      <c r="A44" s="1"/>
      <c r="B44" s="1"/>
      <c r="C44" s="1"/>
      <c r="D44" s="1"/>
      <c r="E44" s="5"/>
      <c r="F44" s="1"/>
      <c r="G44" s="1" t="s">
        <v>51</v>
      </c>
      <c r="H44" s="1"/>
      <c r="I44" s="1"/>
      <c r="J44" s="5">
        <f>'[1]Quiz 1 F15'!K272</f>
        <v>30836.43960442605</v>
      </c>
      <c r="K44" s="33"/>
    </row>
    <row r="45" spans="1:14" x14ac:dyDescent="0.25">
      <c r="A45" s="1"/>
      <c r="B45" s="1" t="s">
        <v>52</v>
      </c>
      <c r="C45" s="1"/>
      <c r="D45" s="5">
        <f>'[1]Quiz 1 F15'!E271</f>
        <v>128200</v>
      </c>
      <c r="E45" s="5"/>
      <c r="F45" s="1"/>
      <c r="G45" s="1" t="s">
        <v>53</v>
      </c>
      <c r="H45" s="1"/>
      <c r="I45" s="1"/>
      <c r="J45" s="13">
        <v>0</v>
      </c>
      <c r="K45" s="12"/>
    </row>
    <row r="46" spans="1:14" ht="15.75" thickBot="1" x14ac:dyDescent="0.3">
      <c r="A46" s="1"/>
      <c r="B46" s="1" t="s">
        <v>54</v>
      </c>
      <c r="C46" s="1"/>
      <c r="D46" s="5">
        <f>'[1]Quiz 1 F15'!E272</f>
        <v>3656.6666666666665</v>
      </c>
      <c r="E46" s="34"/>
      <c r="F46" s="1" t="s">
        <v>21</v>
      </c>
      <c r="G46" s="1" t="s">
        <v>55</v>
      </c>
      <c r="H46" s="1"/>
      <c r="I46" s="1"/>
      <c r="J46" s="22">
        <f>J39+J41+J43+J44+J42</f>
        <v>418274.14380080416</v>
      </c>
      <c r="K46" s="22"/>
      <c r="N46" s="35"/>
    </row>
    <row r="47" spans="1:14" ht="15.75" thickTop="1" x14ac:dyDescent="0.25">
      <c r="A47" s="1"/>
      <c r="B47" s="1" t="s">
        <v>56</v>
      </c>
      <c r="C47" s="1"/>
      <c r="D47" s="34">
        <f>D45-D46</f>
        <v>124543.33333333333</v>
      </c>
      <c r="E47" s="34"/>
      <c r="F47" s="1"/>
      <c r="G47" s="1"/>
      <c r="H47" s="1"/>
      <c r="I47" s="1"/>
      <c r="J47" s="1"/>
      <c r="K47" s="1"/>
    </row>
    <row r="48" spans="1:14" ht="15.75" thickBot="1" x14ac:dyDescent="0.3">
      <c r="A48" s="1"/>
      <c r="B48" s="1" t="s">
        <v>57</v>
      </c>
      <c r="C48" s="1"/>
      <c r="D48" s="22">
        <f>D43+D47</f>
        <v>418274.14380080422</v>
      </c>
      <c r="E48" s="22"/>
      <c r="F48" s="1"/>
      <c r="G48" s="1" t="s">
        <v>58</v>
      </c>
      <c r="H48" s="1"/>
      <c r="I48" s="1"/>
      <c r="J48" s="30">
        <f>K48</f>
        <v>10000</v>
      </c>
      <c r="K48" s="30">
        <f>K87</f>
        <v>10000</v>
      </c>
    </row>
    <row r="49" spans="1:11" ht="15.75" thickTop="1" x14ac:dyDescent="0.25">
      <c r="A49" s="1"/>
      <c r="B49" s="1"/>
      <c r="C49" s="1"/>
      <c r="D49" s="1"/>
      <c r="E49" s="1"/>
      <c r="F49" s="1"/>
      <c r="G49" s="1" t="s">
        <v>59</v>
      </c>
      <c r="H49" s="1"/>
      <c r="I49" s="1"/>
      <c r="J49" s="1" t="s">
        <v>21</v>
      </c>
      <c r="K49" s="5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" t="s">
        <v>60</v>
      </c>
      <c r="C51" s="1"/>
      <c r="D51" s="1"/>
      <c r="E51" s="1"/>
      <c r="F51" s="36" t="s">
        <v>21</v>
      </c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 t="s">
        <v>21</v>
      </c>
      <c r="K52" s="3" t="s">
        <v>21</v>
      </c>
    </row>
    <row r="53" spans="1:11" x14ac:dyDescent="0.25">
      <c r="A53" s="1"/>
      <c r="B53" s="1" t="s">
        <v>61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 t="s">
        <v>62</v>
      </c>
      <c r="C54" s="1"/>
      <c r="D54" s="5">
        <f>D19</f>
        <v>30167.00210442605</v>
      </c>
      <c r="E54" s="5"/>
      <c r="F54" s="1"/>
      <c r="G54" s="1"/>
      <c r="H54" s="1"/>
      <c r="I54" s="1"/>
      <c r="J54" s="1"/>
      <c r="K54" s="1"/>
    </row>
    <row r="55" spans="1:11" x14ac:dyDescent="0.25">
      <c r="A55" s="1"/>
      <c r="B55" s="1" t="s">
        <v>63</v>
      </c>
      <c r="C55" s="1"/>
      <c r="D55" s="5">
        <f>D12</f>
        <v>2136.6666666666665</v>
      </c>
      <c r="E55" s="5"/>
      <c r="F55" s="1"/>
      <c r="G55" s="1"/>
      <c r="H55" s="1"/>
      <c r="I55" s="3"/>
      <c r="J55" s="1"/>
      <c r="K55" s="1"/>
    </row>
    <row r="56" spans="1:11" x14ac:dyDescent="0.25">
      <c r="A56" s="1"/>
      <c r="B56" s="1" t="s">
        <v>38</v>
      </c>
      <c r="C56" s="1"/>
      <c r="D56" s="5">
        <f>'[1]Quiz 1 F15'!E282</f>
        <v>-42299.999999999985</v>
      </c>
      <c r="E56" s="5"/>
      <c r="F56" s="1"/>
      <c r="G56" s="1"/>
      <c r="I56" s="3"/>
      <c r="J56" s="1"/>
      <c r="K56" s="1"/>
    </row>
    <row r="57" spans="1:11" x14ac:dyDescent="0.25">
      <c r="A57" s="1"/>
      <c r="B57" s="1" t="s">
        <v>40</v>
      </c>
      <c r="C57" s="1"/>
      <c r="D57" s="5">
        <f>'[1]Quiz 1 F15'!E283</f>
        <v>2100</v>
      </c>
      <c r="E57" s="5"/>
      <c r="F57" s="1"/>
      <c r="G57" s="1"/>
      <c r="H57" s="3"/>
      <c r="I57" s="1"/>
      <c r="J57" s="1"/>
      <c r="K57" s="1"/>
    </row>
    <row r="58" spans="1:11" x14ac:dyDescent="0.25">
      <c r="A58" s="1"/>
      <c r="B58" s="1" t="s">
        <v>43</v>
      </c>
      <c r="C58" s="1"/>
      <c r="D58" s="5">
        <f>'[1]Quiz 1 F15'!E284</f>
        <v>600</v>
      </c>
      <c r="E58" s="5"/>
      <c r="F58" s="1"/>
      <c r="G58" s="1"/>
      <c r="H58" s="1"/>
      <c r="I58" s="3"/>
      <c r="J58" s="1"/>
      <c r="K58" s="37" t="s">
        <v>21</v>
      </c>
    </row>
    <row r="59" spans="1:11" x14ac:dyDescent="0.25">
      <c r="A59" s="1"/>
      <c r="B59" s="1" t="s">
        <v>45</v>
      </c>
      <c r="C59" s="1"/>
      <c r="D59" s="5">
        <f>'[1]Quiz 1 F15'!E285</f>
        <v>-370.0000000000291</v>
      </c>
      <c r="E59" s="5"/>
      <c r="F59" s="1"/>
      <c r="G59" s="1"/>
      <c r="H59" s="1"/>
      <c r="I59" s="1"/>
      <c r="J59" s="1"/>
      <c r="K59" s="37" t="s">
        <v>21</v>
      </c>
    </row>
    <row r="60" spans="1:11" x14ac:dyDescent="0.25">
      <c r="A60" s="1"/>
      <c r="B60" s="38" t="s">
        <v>46</v>
      </c>
      <c r="C60" s="1"/>
      <c r="D60" s="1"/>
      <c r="E60" s="3"/>
      <c r="F60" s="1"/>
      <c r="G60" s="1"/>
      <c r="H60" s="1"/>
      <c r="I60" s="1"/>
      <c r="J60" s="1"/>
      <c r="K60" s="1"/>
    </row>
    <row r="61" spans="1:11" x14ac:dyDescent="0.25">
      <c r="A61" s="1"/>
      <c r="B61" s="1" t="s">
        <v>37</v>
      </c>
      <c r="C61" s="1"/>
      <c r="D61" s="5">
        <f>'[1]Quiz 1 F15'!E286</f>
        <v>31500</v>
      </c>
      <c r="E61" s="5"/>
      <c r="F61" s="1"/>
      <c r="G61" s="1"/>
      <c r="H61" s="1"/>
      <c r="I61" s="1"/>
      <c r="J61" s="1"/>
      <c r="K61" s="1"/>
    </row>
    <row r="62" spans="1:11" x14ac:dyDescent="0.25">
      <c r="A62" s="1"/>
      <c r="B62" s="1" t="s">
        <v>64</v>
      </c>
      <c r="C62" s="1"/>
      <c r="D62" s="5">
        <f>'[1]Quiz 1 F15'!E287</f>
        <v>6729.4578639217143</v>
      </c>
      <c r="E62" s="39"/>
      <c r="F62" s="3"/>
      <c r="G62" s="1"/>
      <c r="H62" s="1"/>
      <c r="I62" s="3"/>
      <c r="J62" s="1"/>
      <c r="K62" s="1"/>
    </row>
    <row r="63" spans="1:11" x14ac:dyDescent="0.25">
      <c r="A63" s="1"/>
      <c r="B63" s="1" t="s">
        <v>65</v>
      </c>
      <c r="C63" s="1"/>
      <c r="D63" s="5">
        <f>SUM(D54:D62)</f>
        <v>30563.126635014418</v>
      </c>
      <c r="E63" s="5"/>
      <c r="F63" s="1"/>
      <c r="G63" s="1"/>
      <c r="I63" s="3"/>
      <c r="J63" s="1"/>
      <c r="K63" s="1"/>
    </row>
    <row r="64" spans="1:11" x14ac:dyDescent="0.25">
      <c r="A64" s="1"/>
      <c r="B64" s="1"/>
      <c r="C64" s="1"/>
      <c r="D64" s="5"/>
      <c r="E64" s="5"/>
      <c r="F64" s="1"/>
      <c r="G64" s="1"/>
      <c r="H64" s="3"/>
      <c r="I64" s="1"/>
      <c r="J64" s="1"/>
      <c r="K64" s="1"/>
    </row>
    <row r="65" spans="1:11" x14ac:dyDescent="0.25">
      <c r="A65" s="1"/>
      <c r="B65" s="7" t="s">
        <v>66</v>
      </c>
      <c r="C65" s="1"/>
      <c r="D65" s="5"/>
      <c r="E65" s="5"/>
      <c r="F65" s="1"/>
      <c r="G65" s="1"/>
      <c r="H65" s="1"/>
      <c r="I65" s="3"/>
      <c r="J65" s="1"/>
      <c r="K65" s="1"/>
    </row>
    <row r="66" spans="1:11" ht="16.5" x14ac:dyDescent="0.35">
      <c r="A66" s="1"/>
      <c r="B66" s="1" t="s">
        <v>67</v>
      </c>
      <c r="C66" s="1"/>
      <c r="D66" s="20">
        <f>'[1]Quiz 1 F15'!E292</f>
        <v>-37000</v>
      </c>
      <c r="E66" s="20"/>
      <c r="F66" s="3"/>
      <c r="G66" s="1"/>
      <c r="H66" s="1"/>
      <c r="I66" s="1"/>
      <c r="J66" s="1"/>
      <c r="K66" s="1"/>
    </row>
    <row r="67" spans="1:11" x14ac:dyDescent="0.25">
      <c r="A67" s="1"/>
      <c r="B67" s="1" t="s">
        <v>68</v>
      </c>
      <c r="C67" s="1"/>
      <c r="D67" s="5"/>
      <c r="E67" s="5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5"/>
      <c r="E68" s="5"/>
      <c r="F68" s="1"/>
      <c r="G68" s="1"/>
      <c r="H68" s="1"/>
      <c r="I68" s="1"/>
      <c r="J68" s="1"/>
      <c r="K68" s="1"/>
    </row>
    <row r="69" spans="1:11" x14ac:dyDescent="0.25">
      <c r="A69" s="1"/>
      <c r="B69" s="7" t="s">
        <v>69</v>
      </c>
      <c r="C69" s="1"/>
      <c r="D69" s="5"/>
      <c r="E69" s="5"/>
      <c r="F69" s="1"/>
      <c r="G69" s="1"/>
      <c r="H69" s="1"/>
      <c r="I69" s="1"/>
      <c r="J69" s="1"/>
      <c r="K69" s="1"/>
    </row>
    <row r="70" spans="1:11" x14ac:dyDescent="0.25">
      <c r="A70" s="1"/>
      <c r="B70" s="1" t="s">
        <v>50</v>
      </c>
      <c r="C70" s="1"/>
      <c r="D70" s="5">
        <f>'[1]Quiz 1 F15'!E296</f>
        <v>0</v>
      </c>
      <c r="E70" s="5"/>
      <c r="F70" s="1"/>
      <c r="G70" s="1"/>
      <c r="H70" s="1"/>
      <c r="I70" s="1"/>
      <c r="J70" s="1"/>
      <c r="K70" s="1"/>
    </row>
    <row r="71" spans="1:11" x14ac:dyDescent="0.25">
      <c r="A71" s="1"/>
      <c r="B71" s="1" t="s">
        <v>70</v>
      </c>
      <c r="C71" s="1"/>
      <c r="D71" s="5">
        <f>'[1]Quiz 1 F15'!E297</f>
        <v>35039.872348720994</v>
      </c>
      <c r="E71" s="33"/>
      <c r="F71" s="1"/>
      <c r="G71" s="1"/>
      <c r="H71" s="1"/>
      <c r="I71" s="1"/>
      <c r="J71" s="1"/>
      <c r="K71" s="1"/>
    </row>
    <row r="72" spans="1:11" ht="16.5" x14ac:dyDescent="0.35">
      <c r="A72" s="1"/>
      <c r="B72" s="40" t="s">
        <v>71</v>
      </c>
      <c r="C72" s="1"/>
      <c r="D72" s="5">
        <f>'[1]Quiz 1 F15'!E298</f>
        <v>-17000</v>
      </c>
      <c r="E72" s="41"/>
      <c r="F72" s="3"/>
      <c r="G72" s="1"/>
      <c r="H72" s="1"/>
      <c r="I72" s="1"/>
      <c r="J72" s="1"/>
      <c r="K72" s="1"/>
    </row>
    <row r="73" spans="1:11" x14ac:dyDescent="0.25">
      <c r="A73" s="1"/>
      <c r="B73" s="1" t="s">
        <v>72</v>
      </c>
      <c r="C73" s="1"/>
      <c r="D73" s="5">
        <f>SUM(D70:D72)</f>
        <v>18039.872348720994</v>
      </c>
      <c r="E73" s="5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5"/>
      <c r="E74" s="5"/>
      <c r="F74" s="1"/>
      <c r="G74" s="1"/>
      <c r="H74" s="1"/>
      <c r="I74" s="1"/>
      <c r="J74" s="1"/>
      <c r="K74" s="1"/>
    </row>
    <row r="75" spans="1:11" x14ac:dyDescent="0.25">
      <c r="A75" s="1"/>
      <c r="B75" s="40" t="s">
        <v>73</v>
      </c>
      <c r="C75" s="1"/>
      <c r="D75" s="5">
        <f>'[1]Quiz 1 F15'!E301</f>
        <v>199897.81148373542</v>
      </c>
      <c r="E75" s="5"/>
      <c r="F75" s="1"/>
      <c r="G75" s="1"/>
      <c r="H75" s="1"/>
      <c r="I75" s="1"/>
      <c r="J75" s="1"/>
      <c r="K75" s="1"/>
    </row>
    <row r="76" spans="1:11" ht="16.5" x14ac:dyDescent="0.35">
      <c r="A76" s="1"/>
      <c r="B76" s="7" t="s">
        <v>74</v>
      </c>
      <c r="C76" s="1"/>
      <c r="D76" s="20">
        <f>D63+D66+D73</f>
        <v>11602.998983735411</v>
      </c>
      <c r="E76" s="20"/>
      <c r="F76" s="1"/>
      <c r="G76" s="1"/>
      <c r="H76" s="1"/>
      <c r="I76" s="1"/>
      <c r="J76" s="1"/>
      <c r="K76" s="1"/>
    </row>
    <row r="77" spans="1:11" x14ac:dyDescent="0.25">
      <c r="A77" s="1"/>
      <c r="B77" s="1" t="s">
        <v>75</v>
      </c>
      <c r="C77" s="1"/>
      <c r="D77" s="5">
        <f>D75+D76</f>
        <v>211500.81046747084</v>
      </c>
      <c r="E77" s="5"/>
      <c r="F77" s="37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5"/>
      <c r="E78" s="5"/>
      <c r="F78" s="1"/>
      <c r="G78" s="1"/>
      <c r="H78" s="1"/>
      <c r="I78" s="1"/>
      <c r="J78" s="1"/>
      <c r="K78" s="1"/>
    </row>
    <row r="79" spans="1:11" x14ac:dyDescent="0.25">
      <c r="A79" s="1"/>
      <c r="B79" s="1" t="s">
        <v>76</v>
      </c>
      <c r="C79" s="1"/>
      <c r="D79" s="5">
        <f>D5+D56</f>
        <v>164700</v>
      </c>
      <c r="E79" s="13"/>
      <c r="F79" s="3"/>
      <c r="G79" s="1"/>
      <c r="H79" s="1"/>
      <c r="I79" s="1"/>
      <c r="J79" s="1"/>
      <c r="K79" s="1"/>
    </row>
    <row r="80" spans="1:11" x14ac:dyDescent="0.25">
      <c r="A80" s="1"/>
      <c r="B80" s="1" t="s">
        <v>77</v>
      </c>
      <c r="C80" s="1"/>
      <c r="D80" s="5">
        <f>D79-D81</f>
        <v>171136.87336498557</v>
      </c>
      <c r="E80" s="42"/>
      <c r="F80" s="3"/>
      <c r="G80" s="1"/>
      <c r="H80" s="1"/>
      <c r="I80" s="3"/>
      <c r="J80" s="1"/>
      <c r="K80" s="1"/>
    </row>
    <row r="81" spans="1:11" x14ac:dyDescent="0.25">
      <c r="A81" s="1"/>
      <c r="B81" s="1" t="s">
        <v>78</v>
      </c>
      <c r="C81" s="1"/>
      <c r="D81" s="5">
        <f>D63+D66</f>
        <v>-6436.8733649855822</v>
      </c>
      <c r="E81" s="42"/>
      <c r="F81" s="1"/>
      <c r="G81" s="3"/>
      <c r="H81" s="1"/>
      <c r="I81" s="1"/>
      <c r="J81" s="1"/>
      <c r="K81" s="1"/>
    </row>
    <row r="82" spans="1:11" x14ac:dyDescent="0.25">
      <c r="A82" s="1"/>
      <c r="B82" s="1"/>
      <c r="C82" s="1"/>
      <c r="D82" s="37"/>
      <c r="E82" s="9"/>
      <c r="F82" s="3"/>
      <c r="G82" s="1"/>
      <c r="H82" s="1"/>
      <c r="I82" s="1"/>
      <c r="J82" s="1"/>
      <c r="K82" s="1"/>
    </row>
    <row r="83" spans="1:11" x14ac:dyDescent="0.25">
      <c r="A83" s="1"/>
      <c r="B83" s="7"/>
      <c r="C83" s="1"/>
      <c r="D83" s="37"/>
      <c r="E83" s="37"/>
      <c r="F83" s="3"/>
      <c r="G83" s="1"/>
      <c r="H83" s="3"/>
      <c r="I83" s="1"/>
      <c r="J83" s="1"/>
      <c r="K83" s="1"/>
    </row>
    <row r="84" spans="1:11" x14ac:dyDescent="0.25">
      <c r="A84" s="1"/>
      <c r="B84" s="1"/>
      <c r="C84" s="1"/>
      <c r="D84" s="43"/>
      <c r="E84" s="3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3"/>
      <c r="E85" s="3"/>
      <c r="F85" s="1"/>
      <c r="G85" s="1"/>
      <c r="H85" s="1"/>
      <c r="I85" s="1"/>
      <c r="J85" s="1"/>
      <c r="K85" s="1"/>
    </row>
    <row r="86" spans="1:11" ht="15.75" x14ac:dyDescent="0.25">
      <c r="A86" s="44" t="s">
        <v>79</v>
      </c>
      <c r="B86" s="1"/>
      <c r="C86" s="1"/>
      <c r="D86" s="1"/>
      <c r="E86" s="1"/>
      <c r="F86" s="1"/>
      <c r="G86" s="45"/>
      <c r="H86" s="45"/>
      <c r="I86" s="45"/>
      <c r="J86" s="45"/>
      <c r="K86" s="45"/>
    </row>
    <row r="87" spans="1:11" ht="15.75" x14ac:dyDescent="0.25">
      <c r="A87" s="46" t="s">
        <v>80</v>
      </c>
      <c r="B87" s="1"/>
      <c r="C87" s="1"/>
      <c r="D87" s="1"/>
      <c r="E87" s="47"/>
      <c r="F87" s="37"/>
      <c r="G87" s="45"/>
      <c r="H87" s="45" t="s">
        <v>81</v>
      </c>
      <c r="I87" s="45"/>
      <c r="J87" s="45"/>
      <c r="K87" s="48">
        <v>10000</v>
      </c>
    </row>
    <row r="88" spans="1:11" ht="15.75" x14ac:dyDescent="0.25">
      <c r="A88" s="46" t="s">
        <v>82</v>
      </c>
      <c r="B88" s="1"/>
      <c r="C88" s="1"/>
      <c r="D88" s="1"/>
      <c r="E88" s="49"/>
      <c r="F88" s="37"/>
      <c r="G88" s="45"/>
      <c r="H88" s="45" t="s">
        <v>59</v>
      </c>
      <c r="I88" s="45"/>
      <c r="J88" s="45"/>
      <c r="K88" s="50"/>
    </row>
    <row r="89" spans="1:11" ht="15.75" x14ac:dyDescent="0.25">
      <c r="A89" s="46" t="s">
        <v>83</v>
      </c>
      <c r="B89" s="1"/>
      <c r="C89" s="1"/>
      <c r="D89" s="1"/>
      <c r="E89" s="49"/>
      <c r="F89" s="37"/>
      <c r="G89" s="45"/>
      <c r="H89" s="45" t="s">
        <v>84</v>
      </c>
      <c r="I89" s="45"/>
      <c r="J89" s="45"/>
      <c r="K89" s="50"/>
    </row>
    <row r="90" spans="1:11" ht="15.75" x14ac:dyDescent="0.25">
      <c r="A90" s="46" t="s">
        <v>85</v>
      </c>
      <c r="B90" s="1"/>
      <c r="C90" s="1"/>
      <c r="D90" s="1"/>
      <c r="E90" s="49"/>
      <c r="F90" s="51"/>
      <c r="G90" s="52">
        <f>F89-F90</f>
        <v>0</v>
      </c>
      <c r="H90" s="45" t="s">
        <v>86</v>
      </c>
      <c r="I90" s="45"/>
      <c r="J90" s="45"/>
      <c r="K90" s="53"/>
    </row>
    <row r="91" spans="1:11" ht="15.75" x14ac:dyDescent="0.25">
      <c r="A91" s="54" t="s">
        <v>87</v>
      </c>
      <c r="B91" s="54"/>
      <c r="C91" s="54"/>
      <c r="D91" s="1"/>
      <c r="E91" s="49"/>
      <c r="F91" s="51"/>
      <c r="G91" s="45"/>
      <c r="H91" s="45" t="s">
        <v>88</v>
      </c>
      <c r="I91" s="45"/>
      <c r="J91" s="45"/>
      <c r="K91" s="55"/>
    </row>
    <row r="92" spans="1:11" ht="15.75" x14ac:dyDescent="0.25">
      <c r="A92" s="46" t="s">
        <v>89</v>
      </c>
      <c r="B92" s="1"/>
      <c r="C92" s="1"/>
      <c r="D92" s="1"/>
      <c r="E92" s="49"/>
      <c r="F92" s="37"/>
      <c r="G92" s="45"/>
      <c r="H92" s="45" t="s">
        <v>90</v>
      </c>
      <c r="I92" s="45"/>
      <c r="J92" s="45"/>
      <c r="K92" s="56"/>
    </row>
    <row r="93" spans="1:11" ht="15.75" x14ac:dyDescent="0.25">
      <c r="A93" s="1"/>
      <c r="B93" s="1"/>
      <c r="C93" s="1"/>
      <c r="D93" s="1"/>
      <c r="E93" s="1"/>
      <c r="F93" s="1"/>
      <c r="G93" s="45"/>
      <c r="H93" s="45" t="s">
        <v>91</v>
      </c>
      <c r="I93" s="45"/>
      <c r="J93" s="45"/>
      <c r="K93" s="57"/>
    </row>
    <row r="94" spans="1:11" ht="15.75" x14ac:dyDescent="0.25">
      <c r="A94" s="46" t="s">
        <v>92</v>
      </c>
      <c r="B94" s="1"/>
      <c r="C94" s="1"/>
      <c r="D94" s="1"/>
      <c r="E94" s="49"/>
      <c r="F94" s="1"/>
      <c r="G94" s="45"/>
      <c r="H94" s="45" t="s">
        <v>93</v>
      </c>
      <c r="I94" s="45"/>
      <c r="J94" s="45"/>
      <c r="K94" s="57"/>
    </row>
    <row r="95" spans="1:11" ht="15.75" x14ac:dyDescent="0.25">
      <c r="A95" s="1"/>
      <c r="B95" s="1"/>
      <c r="C95" s="1"/>
      <c r="D95" s="1"/>
      <c r="E95" s="1"/>
      <c r="F95" s="1"/>
      <c r="G95" s="45"/>
      <c r="H95" s="45" t="s">
        <v>94</v>
      </c>
      <c r="I95" s="45"/>
      <c r="J95" s="45"/>
      <c r="K95" s="55"/>
    </row>
    <row r="96" spans="1:11" ht="15.75" x14ac:dyDescent="0.25">
      <c r="A96" s="46" t="s">
        <v>95</v>
      </c>
      <c r="B96" s="1"/>
      <c r="C96" s="1"/>
      <c r="D96" s="1"/>
      <c r="E96" s="58"/>
      <c r="F96" s="1"/>
      <c r="G96" s="45"/>
      <c r="H96" s="45" t="s">
        <v>96</v>
      </c>
      <c r="I96" s="45"/>
      <c r="J96" s="45"/>
      <c r="K96" s="59"/>
    </row>
    <row r="97" spans="1:11" ht="15.75" x14ac:dyDescent="0.25">
      <c r="A97" s="46" t="s">
        <v>97</v>
      </c>
      <c r="B97" s="46"/>
      <c r="C97" s="46"/>
      <c r="D97" s="46"/>
      <c r="E97" s="58"/>
      <c r="F97" s="1"/>
      <c r="G97" s="45"/>
      <c r="H97" s="45" t="s">
        <v>98</v>
      </c>
      <c r="I97" s="45"/>
      <c r="J97" s="45"/>
      <c r="K97" s="50"/>
    </row>
    <row r="98" spans="1:11" ht="15.75" x14ac:dyDescent="0.25">
      <c r="A98" s="60"/>
      <c r="B98" s="61"/>
      <c r="C98" s="1"/>
      <c r="D98" s="1"/>
      <c r="E98" s="47"/>
      <c r="F98" s="1"/>
      <c r="G98" s="45"/>
      <c r="H98" s="45" t="s">
        <v>90</v>
      </c>
      <c r="I98" s="45" t="s">
        <v>21</v>
      </c>
      <c r="J98" s="45"/>
      <c r="K98" s="62"/>
    </row>
    <row r="99" spans="1:11" ht="15.75" x14ac:dyDescent="0.25">
      <c r="A99" s="46" t="s">
        <v>99</v>
      </c>
      <c r="B99" s="46" t="s">
        <v>100</v>
      </c>
      <c r="C99" s="3"/>
      <c r="D99" s="1"/>
      <c r="E99" s="58"/>
      <c r="F99" s="1"/>
      <c r="G99" s="45"/>
      <c r="H99" s="45" t="s">
        <v>101</v>
      </c>
      <c r="I99" s="63"/>
      <c r="J99" s="45" t="s">
        <v>21</v>
      </c>
      <c r="K99" s="45"/>
    </row>
    <row r="100" spans="1:11" ht="15.75" x14ac:dyDescent="0.25">
      <c r="A100" s="1"/>
      <c r="B100" s="1"/>
      <c r="C100" s="1"/>
      <c r="D100" s="1"/>
      <c r="E100" s="1"/>
      <c r="F100" s="1"/>
      <c r="G100" s="45"/>
      <c r="H100" s="45" t="s">
        <v>102</v>
      </c>
      <c r="I100" s="64"/>
      <c r="J100" s="45"/>
      <c r="K100" s="45"/>
    </row>
    <row r="101" spans="1:11" ht="15.75" x14ac:dyDescent="0.25">
      <c r="A101" s="46" t="s">
        <v>103</v>
      </c>
      <c r="B101" s="46"/>
      <c r="C101" s="46"/>
      <c r="D101" s="46"/>
      <c r="E101" s="65"/>
      <c r="F101" s="1"/>
      <c r="G101" s="45"/>
      <c r="H101" s="45" t="s">
        <v>104</v>
      </c>
      <c r="I101" s="45"/>
      <c r="J101" s="45"/>
      <c r="K101" s="66"/>
    </row>
    <row r="102" spans="1:11" ht="15.75" x14ac:dyDescent="0.25">
      <c r="A102" s="46" t="s">
        <v>105</v>
      </c>
      <c r="B102" s="1"/>
      <c r="C102" s="1"/>
      <c r="D102" s="1"/>
      <c r="E102" s="58"/>
      <c r="F102" s="1"/>
      <c r="G102" s="45"/>
      <c r="H102" s="45" t="s">
        <v>106</v>
      </c>
      <c r="I102" s="45"/>
      <c r="J102" s="45"/>
      <c r="K102" s="45">
        <v>6.5000000000000002E-2</v>
      </c>
    </row>
    <row r="103" spans="1:11" ht="15.75" x14ac:dyDescent="0.25">
      <c r="A103" s="60"/>
      <c r="B103" s="61"/>
      <c r="C103" s="1"/>
      <c r="D103" s="1"/>
      <c r="E103" s="67"/>
      <c r="F103" s="1"/>
      <c r="G103" s="45"/>
      <c r="H103" s="45" t="s">
        <v>107</v>
      </c>
      <c r="I103" s="45"/>
      <c r="J103" s="45"/>
      <c r="K103" s="68">
        <f>K101-K102</f>
        <v>-6.5000000000000002E-2</v>
      </c>
    </row>
    <row r="104" spans="1:11" ht="15.75" x14ac:dyDescent="0.25">
      <c r="A104" s="46" t="s">
        <v>99</v>
      </c>
      <c r="B104" s="46" t="s">
        <v>100</v>
      </c>
      <c r="C104" s="1"/>
      <c r="D104" s="1"/>
      <c r="E104" s="1"/>
      <c r="F104" s="1"/>
      <c r="G104" s="45"/>
      <c r="H104" s="45"/>
      <c r="I104" s="45"/>
      <c r="J104" s="45"/>
      <c r="K104" s="45"/>
    </row>
    <row r="105" spans="1:11" ht="15.75" x14ac:dyDescent="0.25">
      <c r="A105" s="1"/>
      <c r="B105" s="1"/>
      <c r="C105" s="1"/>
      <c r="D105" s="1"/>
      <c r="E105" s="1"/>
      <c r="F105" s="1"/>
      <c r="G105" s="45"/>
      <c r="H105" s="45" t="s">
        <v>108</v>
      </c>
      <c r="I105" s="45"/>
      <c r="J105" s="45"/>
      <c r="K105" s="66"/>
    </row>
    <row r="106" spans="1:11" ht="15.75" x14ac:dyDescent="0.25">
      <c r="A106" s="46" t="s">
        <v>109</v>
      </c>
      <c r="B106" s="1"/>
      <c r="C106" s="1"/>
      <c r="D106" s="1"/>
      <c r="E106" s="69"/>
      <c r="F106" s="1"/>
      <c r="G106" s="45"/>
      <c r="H106" s="45" t="s">
        <v>110</v>
      </c>
      <c r="I106" s="45"/>
      <c r="J106" s="45"/>
      <c r="K106" s="55"/>
    </row>
    <row r="107" spans="1:11" ht="15.75" x14ac:dyDescent="0.25">
      <c r="A107" s="1"/>
      <c r="B107" s="1"/>
      <c r="C107" s="1"/>
      <c r="D107" s="1"/>
      <c r="E107" s="58"/>
      <c r="F107" s="1"/>
      <c r="G107" s="45"/>
      <c r="H107" s="45" t="s">
        <v>111</v>
      </c>
      <c r="I107" s="45"/>
      <c r="J107" s="45"/>
      <c r="K107" s="70"/>
    </row>
    <row r="108" spans="1:11" ht="15.75" x14ac:dyDescent="0.25">
      <c r="A108" s="61" t="s">
        <v>112</v>
      </c>
      <c r="B108" s="61" t="s">
        <v>113</v>
      </c>
      <c r="C108" s="61" t="s">
        <v>114</v>
      </c>
      <c r="D108" s="6"/>
      <c r="E108" s="58"/>
      <c r="F108" s="1"/>
      <c r="G108" s="45"/>
      <c r="H108" s="45"/>
      <c r="I108" s="45"/>
      <c r="J108" s="45"/>
      <c r="K108" s="45"/>
    </row>
    <row r="109" spans="1:11" ht="15.75" x14ac:dyDescent="0.25">
      <c r="A109" s="46" t="s">
        <v>115</v>
      </c>
      <c r="B109" s="46" t="s">
        <v>112</v>
      </c>
      <c r="C109" s="46" t="s">
        <v>113</v>
      </c>
      <c r="D109" s="6"/>
      <c r="E109" s="58"/>
      <c r="F109" s="1"/>
      <c r="G109" s="45"/>
      <c r="H109" s="45" t="s">
        <v>116</v>
      </c>
      <c r="I109" s="45"/>
      <c r="J109" s="45"/>
      <c r="K109" s="71"/>
    </row>
    <row r="110" spans="1:11" ht="15.75" x14ac:dyDescent="0.25">
      <c r="A110" s="1"/>
      <c r="B110" s="1"/>
      <c r="C110" s="1"/>
      <c r="D110" s="6"/>
      <c r="E110" s="58"/>
      <c r="F110" s="1"/>
      <c r="G110" s="45"/>
      <c r="H110" s="45" t="s">
        <v>110</v>
      </c>
      <c r="I110" s="45"/>
      <c r="J110" s="45"/>
      <c r="K110" s="55"/>
    </row>
    <row r="111" spans="1:11" ht="15.75" x14ac:dyDescent="0.25">
      <c r="A111" s="72"/>
      <c r="B111" s="73"/>
      <c r="C111" s="73"/>
      <c r="D111" s="4"/>
      <c r="E111" s="58"/>
      <c r="F111" s="1"/>
      <c r="G111" s="45"/>
      <c r="H111" s="45" t="s">
        <v>111</v>
      </c>
      <c r="I111" s="45"/>
      <c r="J111" s="45"/>
      <c r="K111" s="62"/>
    </row>
    <row r="112" spans="1:11" ht="15.75" x14ac:dyDescent="0.25">
      <c r="A112" s="74"/>
      <c r="B112" s="75"/>
      <c r="C112" s="75"/>
      <c r="D112" s="3"/>
      <c r="E112" s="58"/>
      <c r="F112" s="1"/>
      <c r="G112" s="45"/>
      <c r="H112" s="45" t="s">
        <v>117</v>
      </c>
      <c r="I112" s="45"/>
      <c r="J112" s="45"/>
      <c r="K112" s="76"/>
    </row>
    <row r="113" spans="1:11" ht="15.75" x14ac:dyDescent="0.25">
      <c r="A113" s="1"/>
      <c r="B113" s="1"/>
      <c r="C113" s="3"/>
      <c r="D113" s="3"/>
      <c r="E113" s="58"/>
      <c r="F113" s="1"/>
      <c r="G113" s="45"/>
      <c r="H113" s="45"/>
      <c r="I113" s="45"/>
      <c r="J113" s="45"/>
      <c r="K113" s="45"/>
    </row>
    <row r="114" spans="1:11" ht="15.75" x14ac:dyDescent="0.25">
      <c r="A114" s="65"/>
      <c r="B114" s="65"/>
      <c r="C114" s="65"/>
      <c r="D114" s="3"/>
      <c r="E114" s="47"/>
      <c r="F114" s="1"/>
      <c r="G114" s="45"/>
      <c r="H114" s="45"/>
      <c r="I114" s="45"/>
      <c r="J114" s="45"/>
      <c r="K114" s="45"/>
    </row>
    <row r="115" spans="1:11" ht="15.75" x14ac:dyDescent="0.25">
      <c r="A115" s="54" t="s">
        <v>118</v>
      </c>
      <c r="B115" s="54" t="s">
        <v>100</v>
      </c>
      <c r="C115" s="54" t="s">
        <v>119</v>
      </c>
      <c r="D115" s="3" t="s">
        <v>21</v>
      </c>
      <c r="E115" s="58"/>
      <c r="F115" s="1"/>
      <c r="G115" s="45"/>
      <c r="H115" s="45"/>
      <c r="I115" s="45"/>
      <c r="J115" s="45"/>
      <c r="K115" s="45"/>
    </row>
    <row r="116" spans="1:11" ht="15.75" x14ac:dyDescent="0.25">
      <c r="A116" s="3"/>
      <c r="B116" s="3"/>
      <c r="C116" s="3"/>
      <c r="D116" s="3"/>
      <c r="E116" s="58"/>
      <c r="F116" s="1"/>
      <c r="G116" s="45"/>
      <c r="H116" s="45"/>
      <c r="I116" s="45"/>
      <c r="J116" s="45"/>
      <c r="K116" s="45"/>
    </row>
    <row r="117" spans="1:11" ht="15.75" x14ac:dyDescent="0.25">
      <c r="A117" s="3"/>
      <c r="B117" s="3"/>
      <c r="C117" s="3"/>
      <c r="D117" s="3"/>
      <c r="E117" s="58"/>
      <c r="F117" s="1"/>
      <c r="G117" s="45"/>
      <c r="H117" s="45"/>
      <c r="I117" s="45"/>
      <c r="J117" s="45"/>
      <c r="K117" s="45"/>
    </row>
    <row r="118" spans="1:11" ht="15.75" x14ac:dyDescent="0.25">
      <c r="A118" s="61" t="str">
        <f>A108</f>
        <v>Ave. Assets</v>
      </c>
      <c r="B118" s="61" t="s">
        <v>113</v>
      </c>
      <c r="C118" s="61" t="s">
        <v>120</v>
      </c>
      <c r="D118" s="61" t="s">
        <v>121</v>
      </c>
      <c r="E118" s="58"/>
      <c r="F118" s="1"/>
      <c r="G118" s="45"/>
      <c r="H118" s="45"/>
      <c r="I118" s="45"/>
      <c r="J118" s="45"/>
      <c r="K118" s="45"/>
    </row>
    <row r="119" spans="1:11" ht="15.75" x14ac:dyDescent="0.25">
      <c r="A119" s="46" t="str">
        <f>A109</f>
        <v>Ave. Equity</v>
      </c>
      <c r="B119" s="46" t="s">
        <v>34</v>
      </c>
      <c r="C119" s="46" t="s">
        <v>113</v>
      </c>
      <c r="D119" s="46" t="s">
        <v>120</v>
      </c>
      <c r="E119" s="58"/>
      <c r="F119" s="1"/>
      <c r="G119" s="45"/>
      <c r="H119" s="45"/>
      <c r="I119" s="45"/>
      <c r="J119" s="45"/>
      <c r="K119" s="45"/>
    </row>
    <row r="120" spans="1:11" ht="15.75" x14ac:dyDescent="0.25">
      <c r="A120" s="1"/>
      <c r="B120" s="1"/>
      <c r="C120" s="1"/>
      <c r="D120" s="1"/>
      <c r="E120" s="58"/>
      <c r="F120" s="1"/>
      <c r="G120" s="45"/>
      <c r="H120" s="45"/>
      <c r="I120" s="45"/>
      <c r="J120" s="45"/>
      <c r="K120" s="45"/>
    </row>
    <row r="121" spans="1:11" ht="15.75" x14ac:dyDescent="0.25">
      <c r="A121" s="73"/>
      <c r="B121" s="73"/>
      <c r="C121" s="73"/>
      <c r="D121" s="73"/>
      <c r="E121" s="58"/>
      <c r="F121" s="1"/>
      <c r="G121" s="45"/>
      <c r="H121" s="45"/>
      <c r="I121" s="45"/>
      <c r="J121" s="45"/>
      <c r="K121" s="45"/>
    </row>
    <row r="122" spans="1:11" ht="15.75" x14ac:dyDescent="0.25">
      <c r="A122" s="75"/>
      <c r="B122" s="74"/>
      <c r="C122" s="75"/>
      <c r="D122" s="75"/>
      <c r="E122" s="58"/>
      <c r="F122" s="1"/>
      <c r="G122" s="45"/>
      <c r="H122" s="45"/>
      <c r="I122" s="45"/>
      <c r="J122" s="45"/>
      <c r="K122" s="45"/>
    </row>
    <row r="123" spans="1:11" ht="15.75" x14ac:dyDescent="0.25">
      <c r="A123" s="1"/>
      <c r="B123" s="1"/>
      <c r="C123" s="3"/>
      <c r="D123" s="3"/>
      <c r="E123" s="58"/>
      <c r="F123" s="1"/>
      <c r="G123" s="45"/>
      <c r="H123" s="45"/>
      <c r="I123" s="45"/>
      <c r="J123" s="45"/>
      <c r="K123" s="45"/>
    </row>
    <row r="124" spans="1:11" ht="15.75" x14ac:dyDescent="0.25">
      <c r="A124" s="77"/>
      <c r="B124" s="77"/>
      <c r="C124" s="77"/>
      <c r="D124" s="77"/>
      <c r="E124" s="47"/>
      <c r="F124" s="1"/>
      <c r="G124" s="45"/>
      <c r="H124" s="45"/>
      <c r="I124" s="45"/>
      <c r="J124" s="45"/>
      <c r="K124" s="45"/>
    </row>
    <row r="125" spans="1:11" ht="15.75" x14ac:dyDescent="0.25">
      <c r="A125" s="54" t="s">
        <v>122</v>
      </c>
      <c r="B125" s="54" t="s">
        <v>100</v>
      </c>
      <c r="C125" s="54" t="s">
        <v>123</v>
      </c>
      <c r="D125" s="54" t="s">
        <v>124</v>
      </c>
      <c r="E125" s="58"/>
      <c r="F125" s="1"/>
      <c r="G125" s="45"/>
      <c r="H125" s="45"/>
      <c r="I125" s="45"/>
      <c r="J125" s="45"/>
      <c r="K125" s="45"/>
    </row>
    <row r="126" spans="1:11" ht="15.75" x14ac:dyDescent="0.25">
      <c r="A126" s="3"/>
      <c r="B126" s="3"/>
      <c r="C126" s="3"/>
      <c r="D126" s="3"/>
      <c r="E126" s="58"/>
      <c r="F126" s="1"/>
      <c r="G126" s="45"/>
      <c r="H126" s="45"/>
      <c r="I126" s="45"/>
      <c r="J126" s="45"/>
      <c r="K126" s="45"/>
    </row>
    <row r="127" spans="1:11" ht="15.75" x14ac:dyDescent="0.25">
      <c r="A127" s="54" t="s">
        <v>125</v>
      </c>
      <c r="B127" s="54"/>
      <c r="C127" s="54"/>
      <c r="D127" s="3"/>
      <c r="E127" s="47"/>
      <c r="F127" s="1"/>
      <c r="G127" s="45"/>
      <c r="H127" s="45"/>
      <c r="I127" s="45"/>
      <c r="J127" s="45"/>
      <c r="K127" s="45"/>
    </row>
    <row r="128" spans="1:11" ht="15.75" x14ac:dyDescent="0.25">
      <c r="A128" s="54" t="s">
        <v>126</v>
      </c>
      <c r="B128" s="54"/>
      <c r="C128" s="54"/>
      <c r="D128" s="78"/>
      <c r="E128" s="79"/>
      <c r="F128" s="1"/>
      <c r="G128" s="45"/>
      <c r="H128" s="45"/>
      <c r="I128" s="45"/>
      <c r="J128" s="45"/>
      <c r="K128" s="45"/>
    </row>
    <row r="129" spans="1:11" ht="15.75" x14ac:dyDescent="0.25">
      <c r="A129" s="54" t="s">
        <v>127</v>
      </c>
      <c r="B129" s="54"/>
      <c r="C129" s="54"/>
      <c r="D129" s="80"/>
      <c r="E129" s="79"/>
      <c r="F129" s="1"/>
      <c r="G129" s="45"/>
      <c r="H129" s="45"/>
      <c r="I129" s="45"/>
      <c r="J129" s="45"/>
      <c r="K129" s="45"/>
    </row>
    <row r="130" spans="1:11" ht="15.75" x14ac:dyDescent="0.25">
      <c r="A130" s="54" t="s">
        <v>128</v>
      </c>
      <c r="B130" s="54"/>
      <c r="C130" s="54"/>
      <c r="D130" s="3"/>
      <c r="E130" s="79"/>
      <c r="F130" s="1"/>
      <c r="G130" s="45"/>
      <c r="H130" s="45"/>
      <c r="I130" s="45"/>
      <c r="J130" s="45"/>
      <c r="K130" s="45"/>
    </row>
    <row r="131" spans="1:11" ht="15.75" x14ac:dyDescent="0.25">
      <c r="A131" s="46"/>
      <c r="B131" s="46"/>
      <c r="C131" s="46"/>
      <c r="D131" s="1"/>
      <c r="E131" s="79"/>
      <c r="F131" s="1"/>
      <c r="G131" s="45"/>
      <c r="H131" s="45"/>
      <c r="I131" s="45"/>
      <c r="J131" s="45"/>
      <c r="K131" s="45"/>
    </row>
    <row r="132" spans="1:11" ht="15.75" x14ac:dyDescent="0.25">
      <c r="A132" s="46" t="s">
        <v>129</v>
      </c>
      <c r="B132" s="46"/>
      <c r="C132" s="46"/>
      <c r="D132" s="1"/>
      <c r="E132" s="47"/>
      <c r="F132" s="1"/>
      <c r="G132" s="45"/>
      <c r="H132" s="45"/>
      <c r="I132" s="45"/>
      <c r="J132" s="45"/>
      <c r="K132" s="45"/>
    </row>
    <row r="133" spans="1:11" ht="15.75" x14ac:dyDescent="0.25">
      <c r="A133" s="46" t="s">
        <v>130</v>
      </c>
      <c r="B133" s="46"/>
      <c r="C133" s="46"/>
      <c r="D133" s="1"/>
      <c r="E133" s="49"/>
      <c r="F133" s="1"/>
      <c r="G133" s="45"/>
      <c r="H133" s="45"/>
      <c r="I133" s="45"/>
      <c r="J133" s="45"/>
      <c r="K133" s="45"/>
    </row>
    <row r="134" spans="1:11" ht="15.75" x14ac:dyDescent="0.25">
      <c r="A134" s="1"/>
      <c r="B134" s="1"/>
      <c r="C134" s="1"/>
      <c r="D134" s="1"/>
      <c r="E134" s="58"/>
      <c r="F134" s="1"/>
      <c r="G134" s="45"/>
      <c r="H134" s="45"/>
      <c r="I134" s="45"/>
      <c r="J134" s="45"/>
      <c r="K134" s="45"/>
    </row>
    <row r="135" spans="1:11" ht="15.75" x14ac:dyDescent="0.25">
      <c r="A135" s="46" t="s">
        <v>131</v>
      </c>
      <c r="B135" s="46"/>
      <c r="C135" s="46"/>
      <c r="D135" s="46"/>
      <c r="E135" s="47"/>
      <c r="F135" s="1"/>
      <c r="G135" s="45"/>
      <c r="H135" s="45"/>
      <c r="I135" s="45"/>
      <c r="J135" s="45"/>
      <c r="K135" s="45"/>
    </row>
    <row r="136" spans="1:11" ht="15.75" x14ac:dyDescent="0.25">
      <c r="A136" s="61" t="s">
        <v>120</v>
      </c>
      <c r="B136" s="61"/>
      <c r="C136" s="81"/>
      <c r="D136" s="46"/>
      <c r="E136" s="79"/>
      <c r="F136" s="1"/>
      <c r="G136" s="45"/>
      <c r="H136" s="45"/>
      <c r="I136" s="45"/>
      <c r="J136" s="45"/>
      <c r="K136" s="45"/>
    </row>
    <row r="137" spans="1:11" ht="15.75" x14ac:dyDescent="0.25">
      <c r="A137" s="46" t="s">
        <v>132</v>
      </c>
      <c r="B137" s="46"/>
      <c r="C137" s="54"/>
      <c r="D137" s="46"/>
      <c r="E137" s="79"/>
      <c r="F137" s="1"/>
      <c r="G137" s="45"/>
      <c r="H137" s="45"/>
      <c r="I137" s="45"/>
      <c r="J137" s="45"/>
      <c r="K137" s="45"/>
    </row>
    <row r="138" spans="1:11" ht="15.75" x14ac:dyDescent="0.25">
      <c r="A138" s="1"/>
      <c r="B138" s="1"/>
      <c r="C138" s="3"/>
      <c r="D138" s="1"/>
      <c r="E138" s="82"/>
      <c r="F138" s="45"/>
      <c r="G138" s="45"/>
      <c r="H138" s="45"/>
      <c r="I138" s="45"/>
      <c r="J138" s="45"/>
      <c r="K138" s="45"/>
    </row>
    <row r="139" spans="1:11" ht="15.75" x14ac:dyDescent="0.25">
      <c r="A139" s="44" t="s">
        <v>133</v>
      </c>
      <c r="B139" s="1"/>
      <c r="C139" s="37"/>
      <c r="D139" s="1"/>
      <c r="E139" s="82"/>
      <c r="F139" s="45"/>
      <c r="G139" s="45"/>
      <c r="H139" s="45"/>
      <c r="I139" s="45"/>
      <c r="J139" s="45"/>
      <c r="K139" s="45"/>
    </row>
    <row r="140" spans="1:11" ht="15.75" x14ac:dyDescent="0.25">
      <c r="A140" s="1" t="s">
        <v>134</v>
      </c>
      <c r="B140" s="1"/>
      <c r="C140" s="1"/>
      <c r="D140" s="1"/>
      <c r="E140" s="83"/>
      <c r="F140" s="45"/>
      <c r="G140" s="45"/>
      <c r="H140" s="45"/>
      <c r="I140" s="45"/>
      <c r="J140" s="45"/>
      <c r="K140" s="45"/>
    </row>
    <row r="141" spans="1:11" ht="15.75" x14ac:dyDescent="0.25">
      <c r="A141" s="1" t="s">
        <v>135</v>
      </c>
      <c r="B141" s="1"/>
      <c r="C141" s="1"/>
      <c r="D141" s="1"/>
      <c r="E141" s="84"/>
      <c r="F141" s="45"/>
      <c r="G141" s="45"/>
      <c r="H141" s="45"/>
      <c r="I141" s="45"/>
      <c r="J141" s="45"/>
      <c r="K141" s="45"/>
    </row>
    <row r="142" spans="1:11" ht="15.75" x14ac:dyDescent="0.25">
      <c r="A142" s="1" t="s">
        <v>136</v>
      </c>
      <c r="B142" s="1"/>
      <c r="C142" s="1"/>
      <c r="D142" s="1"/>
      <c r="E142" s="50"/>
      <c r="F142" s="45"/>
      <c r="G142" s="45"/>
      <c r="H142" s="45"/>
      <c r="I142" s="45"/>
      <c r="J142" s="45"/>
      <c r="K142" s="45"/>
    </row>
    <row r="143" spans="1:11" ht="15.75" x14ac:dyDescent="0.25">
      <c r="A143" s="1" t="s">
        <v>137</v>
      </c>
      <c r="B143" s="1"/>
      <c r="C143" s="1"/>
      <c r="D143" s="1"/>
      <c r="E143" s="84"/>
      <c r="F143" s="45"/>
      <c r="G143" s="45"/>
      <c r="H143" s="45"/>
      <c r="I143" s="45"/>
      <c r="J143" s="45"/>
      <c r="K143" s="45"/>
    </row>
    <row r="144" spans="1:11" ht="15.75" x14ac:dyDescent="0.25">
      <c r="A144" s="1" t="s">
        <v>138</v>
      </c>
      <c r="B144" s="1"/>
      <c r="C144" s="1"/>
      <c r="D144" s="1"/>
      <c r="E144" s="84"/>
      <c r="F144" s="45"/>
      <c r="G144" s="45"/>
      <c r="H144" s="45"/>
      <c r="I144" s="45"/>
      <c r="J144" s="45"/>
      <c r="K144" s="45"/>
    </row>
    <row r="145" spans="1:11" ht="15.75" x14ac:dyDescent="0.25">
      <c r="A145" s="1"/>
      <c r="B145" s="1"/>
      <c r="C145" s="37"/>
      <c r="D145" s="1"/>
      <c r="E145" s="82"/>
      <c r="F145" s="45"/>
      <c r="G145" s="45"/>
      <c r="H145" s="45"/>
      <c r="I145" s="45"/>
      <c r="J145" s="45"/>
      <c r="K145" s="45"/>
    </row>
    <row r="146" spans="1:11" ht="15.75" x14ac:dyDescent="0.25">
      <c r="A146" s="44" t="s">
        <v>139</v>
      </c>
      <c r="B146" s="1"/>
      <c r="C146" s="37"/>
      <c r="D146" s="1"/>
      <c r="E146" s="82"/>
      <c r="F146" s="45"/>
      <c r="G146" s="45"/>
      <c r="H146" s="45"/>
      <c r="I146" s="45"/>
      <c r="J146" s="45"/>
      <c r="K146" s="45"/>
    </row>
    <row r="147" spans="1:11" ht="15.75" x14ac:dyDescent="0.25">
      <c r="A147" s="46" t="s">
        <v>140</v>
      </c>
      <c r="B147" s="1"/>
      <c r="C147" s="37"/>
      <c r="D147" s="1"/>
      <c r="E147" s="85"/>
      <c r="F147" s="45"/>
      <c r="G147" s="45"/>
      <c r="H147" s="45"/>
      <c r="I147" s="45"/>
      <c r="J147" s="45"/>
      <c r="K147" s="45"/>
    </row>
    <row r="148" spans="1:11" ht="15.75" x14ac:dyDescent="0.25">
      <c r="A148" s="46" t="s">
        <v>141</v>
      </c>
      <c r="B148" s="1"/>
      <c r="C148" s="37"/>
      <c r="D148" s="1"/>
      <c r="E148" s="57"/>
      <c r="F148" s="45"/>
      <c r="G148" s="45"/>
      <c r="H148" s="45"/>
      <c r="I148" s="45"/>
      <c r="J148" s="45"/>
      <c r="K148" s="45"/>
    </row>
    <row r="149" spans="1:11" ht="15.75" x14ac:dyDescent="0.25">
      <c r="A149" s="1" t="s">
        <v>142</v>
      </c>
      <c r="B149" s="1"/>
      <c r="C149" s="1"/>
      <c r="D149" s="1"/>
      <c r="E149" s="57"/>
      <c r="F149" s="45"/>
      <c r="G149" s="45"/>
      <c r="H149" s="45"/>
      <c r="I149" s="45"/>
      <c r="J149" s="45"/>
      <c r="K149" s="45"/>
    </row>
    <row r="150" spans="1:11" ht="15.75" x14ac:dyDescent="0.25">
      <c r="A150" s="1" t="s">
        <v>143</v>
      </c>
      <c r="B150" s="1"/>
      <c r="C150" s="1"/>
      <c r="D150" s="1"/>
      <c r="E150" s="57"/>
      <c r="F150" s="45"/>
      <c r="G150" s="45"/>
      <c r="H150" s="45"/>
      <c r="I150" s="45"/>
      <c r="J150" s="45"/>
      <c r="K150" s="45"/>
    </row>
    <row r="151" spans="1:11" ht="15.75" x14ac:dyDescent="0.25">
      <c r="A151" s="1" t="s">
        <v>144</v>
      </c>
      <c r="B151" s="1"/>
      <c r="C151" s="1"/>
      <c r="D151" s="1"/>
      <c r="E151" s="57"/>
      <c r="F151" s="45"/>
      <c r="G151" s="45"/>
      <c r="H151" s="45"/>
      <c r="I151" s="45"/>
      <c r="J151" s="45"/>
      <c r="K151" s="45"/>
    </row>
    <row r="152" spans="1:11" ht="15.75" x14ac:dyDescent="0.25">
      <c r="A152" s="1"/>
      <c r="B152" s="1"/>
      <c r="C152" s="1"/>
      <c r="D152" s="1"/>
      <c r="E152" s="82"/>
      <c r="F152" s="45"/>
      <c r="G152" s="45"/>
      <c r="H152" s="45"/>
      <c r="I152" s="45"/>
      <c r="J152" s="45"/>
      <c r="K152" s="45"/>
    </row>
    <row r="153" spans="1:11" ht="15.75" x14ac:dyDescent="0.25">
      <c r="A153" s="1" t="s">
        <v>145</v>
      </c>
      <c r="B153" s="1"/>
      <c r="C153" s="1"/>
      <c r="D153" s="1"/>
      <c r="E153" s="85"/>
      <c r="F153" s="85"/>
      <c r="G153" s="45"/>
      <c r="H153" s="45"/>
      <c r="I153" s="45"/>
      <c r="J153" s="45"/>
      <c r="K153" s="45"/>
    </row>
    <row r="154" spans="1:11" ht="15.75" x14ac:dyDescent="0.25">
      <c r="A154" s="1" t="s">
        <v>146</v>
      </c>
      <c r="B154" s="1"/>
      <c r="C154" s="1"/>
      <c r="D154" s="1"/>
      <c r="E154" s="57"/>
      <c r="F154" s="57"/>
      <c r="G154" s="45"/>
      <c r="H154" s="45"/>
      <c r="I154" s="45"/>
      <c r="J154" s="45"/>
      <c r="K154" s="45"/>
    </row>
    <row r="155" spans="1:11" ht="15.75" x14ac:dyDescent="0.25">
      <c r="A155" s="1" t="s">
        <v>147</v>
      </c>
      <c r="B155" s="1"/>
      <c r="C155" s="1"/>
      <c r="D155" s="1"/>
      <c r="E155" s="57"/>
      <c r="F155" s="57"/>
      <c r="G155" s="45"/>
      <c r="H155" s="45"/>
      <c r="I155" s="45"/>
      <c r="J155" s="45"/>
      <c r="K155" s="45"/>
    </row>
    <row r="156" spans="1:11" ht="15.75" x14ac:dyDescent="0.25">
      <c r="A156" s="46" t="s">
        <v>148</v>
      </c>
      <c r="B156" s="1"/>
      <c r="C156" s="1"/>
      <c r="D156" s="1"/>
      <c r="E156" s="57"/>
      <c r="F156" s="45"/>
      <c r="G156" s="45"/>
      <c r="H156" s="45"/>
      <c r="I156" s="45"/>
      <c r="J156" s="45"/>
      <c r="K156" s="45"/>
    </row>
    <row r="157" spans="1:11" ht="15.75" x14ac:dyDescent="0.25">
      <c r="A157" s="46" t="s">
        <v>149</v>
      </c>
      <c r="B157" s="1"/>
      <c r="C157" s="1"/>
      <c r="D157" s="1"/>
      <c r="E157" s="57"/>
      <c r="F157" s="45"/>
      <c r="G157" s="45"/>
      <c r="H157" s="45"/>
      <c r="I157" s="45"/>
      <c r="J157" s="45"/>
      <c r="K157" s="45"/>
    </row>
    <row r="158" spans="1:11" ht="15.75" x14ac:dyDescent="0.25">
      <c r="A158" s="46" t="s">
        <v>150</v>
      </c>
      <c r="B158" s="1"/>
      <c r="C158" s="1"/>
      <c r="D158" s="1"/>
      <c r="E158" s="82"/>
      <c r="F158" s="45"/>
      <c r="G158" s="45"/>
      <c r="H158" s="45"/>
      <c r="I158" s="45"/>
      <c r="J158" s="45"/>
      <c r="K158" s="45"/>
    </row>
    <row r="159" spans="1:11" ht="15.75" x14ac:dyDescent="0.25">
      <c r="A159" s="1" t="s">
        <v>151</v>
      </c>
      <c r="B159" s="1"/>
      <c r="C159" s="1"/>
      <c r="D159" s="1"/>
      <c r="E159" s="85"/>
      <c r="F159" s="45"/>
      <c r="G159" s="1"/>
      <c r="H159" s="1"/>
      <c r="I159" s="1"/>
      <c r="J159" s="1"/>
      <c r="K159" s="1"/>
    </row>
    <row r="160" spans="1:11" ht="15.75" x14ac:dyDescent="0.25">
      <c r="A160" s="1"/>
      <c r="B160" s="1"/>
      <c r="C160" s="1"/>
      <c r="D160" s="1"/>
      <c r="E160" s="45"/>
      <c r="F160" s="1"/>
      <c r="G160" s="1"/>
      <c r="H160" s="1"/>
      <c r="I160" s="1"/>
      <c r="J160" s="1"/>
      <c r="K160" s="1"/>
    </row>
    <row r="161" spans="1:11" ht="15.75" x14ac:dyDescent="0.25">
      <c r="A161" s="44" t="s">
        <v>152</v>
      </c>
      <c r="B161" s="1"/>
      <c r="C161" s="1"/>
      <c r="D161" s="1"/>
      <c r="E161" s="45"/>
      <c r="F161" s="1"/>
      <c r="G161" s="1"/>
      <c r="H161" s="1"/>
      <c r="I161" s="1"/>
      <c r="J161" s="1"/>
      <c r="K161" s="1"/>
    </row>
    <row r="162" spans="1:11" ht="15.75" x14ac:dyDescent="0.25">
      <c r="A162" s="46" t="s">
        <v>153</v>
      </c>
      <c r="B162" s="1"/>
      <c r="C162" s="1"/>
      <c r="D162" s="1"/>
      <c r="E162" s="66"/>
      <c r="F162" s="1"/>
      <c r="G162" s="1"/>
      <c r="H162" s="1"/>
      <c r="I162" s="1"/>
      <c r="J162" s="1"/>
      <c r="K162" s="1"/>
    </row>
    <row r="163" spans="1:11" ht="15.75" x14ac:dyDescent="0.25">
      <c r="A163" s="46" t="s">
        <v>154</v>
      </c>
      <c r="B163" s="1"/>
      <c r="C163" s="1"/>
      <c r="D163" s="1"/>
      <c r="E163" s="64"/>
      <c r="F163" s="1"/>
      <c r="G163" s="1"/>
      <c r="H163" s="1"/>
      <c r="I163" s="1"/>
      <c r="J163" s="1"/>
      <c r="K163" s="1"/>
    </row>
    <row r="164" spans="1:11" ht="15.75" x14ac:dyDescent="0.25">
      <c r="A164" s="46" t="s">
        <v>155</v>
      </c>
      <c r="B164" s="1"/>
      <c r="C164" s="1"/>
      <c r="D164" s="1"/>
      <c r="E164" s="64"/>
      <c r="F164" s="1"/>
      <c r="G164" s="1"/>
      <c r="H164" s="1"/>
      <c r="I164" s="1"/>
      <c r="J164" s="1"/>
      <c r="K164" s="1"/>
    </row>
    <row r="165" spans="1:11" ht="15.75" x14ac:dyDescent="0.25">
      <c r="A165" s="46" t="s">
        <v>156</v>
      </c>
      <c r="B165" s="1"/>
      <c r="C165" s="1"/>
      <c r="D165" s="1"/>
      <c r="E165" s="45"/>
      <c r="F165" s="1"/>
      <c r="G165" s="1"/>
      <c r="H165" s="1"/>
      <c r="I165" s="1"/>
      <c r="J165" s="1"/>
      <c r="K165" s="1"/>
    </row>
    <row r="166" spans="1:11" ht="15.75" x14ac:dyDescent="0.25">
      <c r="A166" s="46" t="s">
        <v>157</v>
      </c>
      <c r="B166" s="1"/>
      <c r="C166" s="1"/>
      <c r="D166" s="1"/>
      <c r="E166" s="86"/>
      <c r="F166" s="1"/>
      <c r="G166" s="1"/>
      <c r="H166" s="1"/>
      <c r="I166" s="1"/>
      <c r="J166" s="1"/>
      <c r="K166" s="1"/>
    </row>
    <row r="167" spans="1:11" ht="15.75" x14ac:dyDescent="0.25">
      <c r="A167" s="46" t="s">
        <v>158</v>
      </c>
      <c r="B167" s="1"/>
      <c r="C167" s="1"/>
      <c r="D167" s="1"/>
      <c r="E167" s="87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37"/>
      <c r="E168" s="37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3"/>
      <c r="E169" s="43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89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>
        <v>2</v>
      </c>
      <c r="C171" s="89" t="s">
        <v>164</v>
      </c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89" t="s">
        <v>21</v>
      </c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>
        <v>1</v>
      </c>
      <c r="C174" s="89">
        <v>40969</v>
      </c>
      <c r="D174" s="1" t="s">
        <v>159</v>
      </c>
      <c r="E174" s="13" t="s">
        <v>21</v>
      </c>
      <c r="F174" s="1" t="s">
        <v>165</v>
      </c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>
        <v>2</v>
      </c>
      <c r="C176" s="89">
        <v>2</v>
      </c>
      <c r="D176" s="1" t="s">
        <v>166</v>
      </c>
      <c r="E176" s="37">
        <v>128100</v>
      </c>
      <c r="F176" s="1" t="s">
        <v>167</v>
      </c>
      <c r="G176" s="1"/>
      <c r="H176" s="1"/>
      <c r="I176" s="1"/>
      <c r="J176" s="1"/>
      <c r="K176" s="1"/>
    </row>
    <row r="177" spans="1:11" x14ac:dyDescent="0.25">
      <c r="A177" s="1"/>
      <c r="B177" s="1"/>
      <c r="C177" s="89" t="s">
        <v>21</v>
      </c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>
        <v>3</v>
      </c>
      <c r="C178" s="89">
        <v>40999</v>
      </c>
      <c r="D178" s="1" t="s">
        <v>168</v>
      </c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>
        <v>4</v>
      </c>
      <c r="C180" s="89">
        <v>40971</v>
      </c>
      <c r="D180" s="1" t="s">
        <v>161</v>
      </c>
      <c r="E180" s="12" t="s">
        <v>21</v>
      </c>
      <c r="F180" s="1" t="s">
        <v>169</v>
      </c>
      <c r="G180" s="12" t="s">
        <v>21</v>
      </c>
      <c r="H180" s="1" t="s">
        <v>170</v>
      </c>
      <c r="I180" s="1"/>
      <c r="J180" s="1"/>
      <c r="K180" s="1"/>
    </row>
    <row r="181" spans="1:11" x14ac:dyDescent="0.25">
      <c r="A181" s="1"/>
      <c r="B181" s="1"/>
      <c r="C181" s="1"/>
      <c r="D181" s="1" t="s">
        <v>171</v>
      </c>
      <c r="E181" s="1"/>
      <c r="F181" s="12" t="s">
        <v>21</v>
      </c>
      <c r="G181" s="1" t="s">
        <v>172</v>
      </c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>
        <v>5</v>
      </c>
      <c r="C183" s="89">
        <v>40976</v>
      </c>
      <c r="D183" s="1" t="s">
        <v>162</v>
      </c>
      <c r="E183" s="3">
        <v>58400</v>
      </c>
      <c r="F183" s="1" t="s">
        <v>173</v>
      </c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</row>
    <row r="186" spans="1:11" x14ac:dyDescent="0.25">
      <c r="A186" s="1"/>
      <c r="B186" s="1">
        <v>6</v>
      </c>
      <c r="C186" s="89">
        <v>40999</v>
      </c>
      <c r="D186" s="1" t="s">
        <v>160</v>
      </c>
      <c r="E186" s="3">
        <v>12867.75</v>
      </c>
      <c r="F186" s="1" t="s">
        <v>174</v>
      </c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>
        <v>7</v>
      </c>
      <c r="C189" s="89">
        <v>40999</v>
      </c>
      <c r="D189" s="1" t="s">
        <v>160</v>
      </c>
      <c r="E189" s="3">
        <v>10417.68</v>
      </c>
      <c r="F189" s="1" t="s">
        <v>163</v>
      </c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>
        <v>8</v>
      </c>
      <c r="C191" s="89">
        <v>40999</v>
      </c>
      <c r="D191" s="1" t="s">
        <v>160</v>
      </c>
      <c r="E191" s="88">
        <v>18270</v>
      </c>
      <c r="F191" s="1" t="s">
        <v>175</v>
      </c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>
        <v>9</v>
      </c>
      <c r="C193" s="89">
        <v>40967</v>
      </c>
      <c r="D193" s="1" t="s">
        <v>161</v>
      </c>
      <c r="E193" s="1">
        <v>300</v>
      </c>
      <c r="F193" s="1" t="s">
        <v>176</v>
      </c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>
        <v>10</v>
      </c>
      <c r="C195" s="89">
        <v>40999</v>
      </c>
      <c r="D195" s="1" t="s">
        <v>177</v>
      </c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>
        <v>11</v>
      </c>
      <c r="C197" s="89">
        <v>40999</v>
      </c>
      <c r="D197" s="1" t="s">
        <v>178</v>
      </c>
      <c r="E197" s="1"/>
      <c r="F197" s="1"/>
      <c r="G197" s="1">
        <v>0.35</v>
      </c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>
        <v>12</v>
      </c>
      <c r="C199" s="89">
        <v>40999</v>
      </c>
      <c r="D199" s="1" t="s">
        <v>179</v>
      </c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>
        <v>13</v>
      </c>
      <c r="C201" s="89">
        <v>40999</v>
      </c>
      <c r="D201" s="1" t="s">
        <v>180</v>
      </c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>
        <v>14</v>
      </c>
      <c r="C203" s="89">
        <v>40999</v>
      </c>
      <c r="D203" s="1" t="s">
        <v>181</v>
      </c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 t="s">
        <v>182</v>
      </c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>
        <v>15</v>
      </c>
      <c r="C205" s="89">
        <v>40999</v>
      </c>
      <c r="D205" s="1" t="s">
        <v>181</v>
      </c>
      <c r="E205" s="37" t="s">
        <v>183</v>
      </c>
      <c r="F205" s="1" t="s">
        <v>21</v>
      </c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>
        <v>16</v>
      </c>
      <c r="C207" s="1" t="s">
        <v>184</v>
      </c>
      <c r="D207" s="1"/>
      <c r="E207" s="1"/>
      <c r="F207" s="5">
        <v>80000</v>
      </c>
      <c r="G207" s="1" t="s">
        <v>185</v>
      </c>
      <c r="H207" s="1"/>
      <c r="I207" s="1"/>
      <c r="J207" s="1"/>
      <c r="K207" s="1"/>
    </row>
    <row r="208" spans="1:11" x14ac:dyDescent="0.25">
      <c r="A208" s="1"/>
      <c r="B208" s="1" t="s">
        <v>21</v>
      </c>
      <c r="C208" s="89" t="s">
        <v>186</v>
      </c>
      <c r="D208" s="5">
        <v>79400</v>
      </c>
      <c r="E208" s="1" t="s">
        <v>187</v>
      </c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>
        <v>17</v>
      </c>
      <c r="C210" s="89">
        <v>42094</v>
      </c>
      <c r="D210" s="1" t="s">
        <v>188</v>
      </c>
      <c r="E210" s="1">
        <v>8000</v>
      </c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 t="s">
        <v>189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 t="s">
        <v>190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 t="s">
        <v>191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 t="s">
        <v>192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 t="s">
        <v>193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90" t="s">
        <v>194</v>
      </c>
      <c r="D222" s="90"/>
      <c r="E222" s="90" t="s">
        <v>195</v>
      </c>
      <c r="F222" s="90"/>
      <c r="G222" s="90" t="s">
        <v>196</v>
      </c>
      <c r="H222" s="1"/>
      <c r="I222" s="1"/>
      <c r="J222" s="1"/>
      <c r="K222" s="1"/>
    </row>
    <row r="223" spans="1:11" x14ac:dyDescent="0.25">
      <c r="A223" s="1"/>
      <c r="B223" s="1" t="s">
        <v>0</v>
      </c>
      <c r="C223" s="13">
        <f>C227*C224</f>
        <v>364</v>
      </c>
      <c r="D223" s="5" t="s">
        <v>21</v>
      </c>
      <c r="E223" s="13">
        <v>450</v>
      </c>
      <c r="F223" s="5" t="s">
        <v>21</v>
      </c>
      <c r="G223" s="13">
        <f t="shared" ref="G223" si="1">G227*G224</f>
        <v>663</v>
      </c>
      <c r="H223" s="1"/>
      <c r="I223" s="1"/>
      <c r="J223" s="1"/>
      <c r="K223" s="1"/>
    </row>
    <row r="224" spans="1:11" x14ac:dyDescent="0.25">
      <c r="A224" s="1"/>
      <c r="B224" s="1" t="s">
        <v>1</v>
      </c>
      <c r="C224" s="13">
        <v>260</v>
      </c>
      <c r="D224" s="10"/>
      <c r="E224" s="13">
        <v>300</v>
      </c>
      <c r="F224" s="10"/>
      <c r="G224" s="13">
        <v>340</v>
      </c>
      <c r="H224" s="1"/>
      <c r="I224" s="1"/>
      <c r="J224" s="1"/>
      <c r="K224" s="1"/>
    </row>
    <row r="225" spans="1:11" ht="15.75" thickBot="1" x14ac:dyDescent="0.3">
      <c r="A225" s="1"/>
      <c r="B225" s="1" t="s">
        <v>2</v>
      </c>
      <c r="C225" s="91">
        <f>C223-C224</f>
        <v>104</v>
      </c>
      <c r="D225" s="5" t="s">
        <v>21</v>
      </c>
      <c r="E225" s="91">
        <f t="shared" ref="E225:G225" si="2">E223-E224</f>
        <v>150</v>
      </c>
      <c r="F225" s="5" t="s">
        <v>21</v>
      </c>
      <c r="G225" s="91">
        <f t="shared" si="2"/>
        <v>323</v>
      </c>
      <c r="H225" s="1"/>
      <c r="I225" s="1"/>
      <c r="J225" s="1"/>
      <c r="K225" s="1"/>
    </row>
    <row r="226" spans="1:11" ht="15.75" thickTop="1" x14ac:dyDescent="0.25">
      <c r="A226" s="1"/>
      <c r="B226" s="1"/>
      <c r="C226" s="5"/>
      <c r="D226" s="5"/>
      <c r="E226" s="5"/>
      <c r="F226" s="5"/>
      <c r="G226" s="5"/>
      <c r="H226" s="1"/>
      <c r="I226" s="1"/>
      <c r="J226" s="1"/>
      <c r="K226" s="1"/>
    </row>
    <row r="227" spans="1:11" x14ac:dyDescent="0.25">
      <c r="A227" s="1"/>
      <c r="B227" s="1" t="s">
        <v>197</v>
      </c>
      <c r="C227" s="1">
        <v>1.4</v>
      </c>
      <c r="D227" s="1"/>
      <c r="E227" s="5">
        <v>1.55</v>
      </c>
      <c r="F227" s="1"/>
      <c r="G227" s="1">
        <v>1.95</v>
      </c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 t="s">
        <v>198</v>
      </c>
      <c r="C229" s="95" t="s">
        <v>21</v>
      </c>
      <c r="D229" s="2" t="s">
        <v>21</v>
      </c>
      <c r="E229" s="95" t="s">
        <v>21</v>
      </c>
      <c r="F229" s="2" t="s">
        <v>21</v>
      </c>
      <c r="G229" s="95" t="s">
        <v>21</v>
      </c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 t="s">
        <v>3</v>
      </c>
      <c r="C231" s="2">
        <v>110</v>
      </c>
      <c r="D231" s="1" t="s">
        <v>21</v>
      </c>
      <c r="E231" s="2">
        <v>165</v>
      </c>
      <c r="F231" s="1" t="s">
        <v>21</v>
      </c>
      <c r="G231" s="2">
        <v>139</v>
      </c>
      <c r="H231" s="13">
        <f>SUM(C231:G231)</f>
        <v>414</v>
      </c>
      <c r="I231" s="1"/>
      <c r="J231" s="1"/>
      <c r="K231" s="1"/>
    </row>
    <row r="232" spans="1:11" x14ac:dyDescent="0.25">
      <c r="A232" s="1"/>
      <c r="B232" s="1"/>
      <c r="C232" s="3"/>
      <c r="D232" s="3"/>
      <c r="E232" s="3"/>
      <c r="F232" s="3"/>
      <c r="G232" s="3"/>
      <c r="H232" s="5"/>
      <c r="I232" s="1"/>
      <c r="J232" s="1"/>
      <c r="K232" s="1"/>
    </row>
    <row r="233" spans="1:11" x14ac:dyDescent="0.25">
      <c r="A233" s="1"/>
      <c r="B233" s="1"/>
      <c r="C233" s="3"/>
      <c r="D233" s="3"/>
      <c r="E233" s="3"/>
      <c r="F233" s="3"/>
      <c r="G233" s="3"/>
      <c r="H233" s="5"/>
      <c r="I233" s="1"/>
      <c r="J233" s="1"/>
      <c r="K233" s="1"/>
    </row>
    <row r="234" spans="1:11" x14ac:dyDescent="0.25">
      <c r="A234" s="1"/>
      <c r="B234" s="1" t="s">
        <v>199</v>
      </c>
      <c r="C234" s="13">
        <f>C223*C231</f>
        <v>40040</v>
      </c>
      <c r="D234" s="5" t="s">
        <v>21</v>
      </c>
      <c r="E234" s="13">
        <f>E223*E231</f>
        <v>74250</v>
      </c>
      <c r="F234" s="5" t="s">
        <v>21</v>
      </c>
      <c r="G234" s="13">
        <f>G223*G231</f>
        <v>92157</v>
      </c>
      <c r="H234" s="13">
        <f>SUM(C234:G234)</f>
        <v>206447</v>
      </c>
      <c r="I234" s="1"/>
      <c r="J234" s="1"/>
      <c r="K234" s="1"/>
    </row>
    <row r="235" spans="1:11" x14ac:dyDescent="0.25">
      <c r="A235" s="1"/>
      <c r="B235" s="1" t="s">
        <v>200</v>
      </c>
      <c r="C235" s="92">
        <f>C231*C224</f>
        <v>28600</v>
      </c>
      <c r="D235" s="92" t="s">
        <v>21</v>
      </c>
      <c r="E235" s="92">
        <f t="shared" ref="E235:G235" si="3">E231*E224</f>
        <v>49500</v>
      </c>
      <c r="F235" s="92" t="s">
        <v>21</v>
      </c>
      <c r="G235" s="92">
        <f t="shared" si="3"/>
        <v>47260</v>
      </c>
      <c r="H235" s="13">
        <f>SUM(C235:G235)</f>
        <v>125360</v>
      </c>
      <c r="I235" s="1"/>
      <c r="J235" s="1"/>
      <c r="K235" s="1"/>
    </row>
    <row r="236" spans="1:11" ht="15.75" thickBot="1" x14ac:dyDescent="0.3">
      <c r="A236" s="1"/>
      <c r="B236" s="1" t="s">
        <v>2</v>
      </c>
      <c r="C236" s="93">
        <f>C234-C235</f>
        <v>11440</v>
      </c>
      <c r="D236" s="3" t="s">
        <v>21</v>
      </c>
      <c r="E236" s="93">
        <f t="shared" ref="E236:G236" si="4">E234-E235</f>
        <v>24750</v>
      </c>
      <c r="F236" s="3" t="s">
        <v>21</v>
      </c>
      <c r="G236" s="93">
        <f t="shared" si="4"/>
        <v>44897</v>
      </c>
      <c r="H236" s="91">
        <f>SUM(C236:G236)</f>
        <v>81087</v>
      </c>
      <c r="I236" s="1"/>
      <c r="J236" s="1"/>
      <c r="K236" s="1"/>
    </row>
    <row r="237" spans="1:11" ht="15.75" thickTop="1" x14ac:dyDescent="0.25">
      <c r="A237" s="1"/>
      <c r="B237" s="1"/>
      <c r="C237" s="3"/>
      <c r="D237" s="3"/>
      <c r="E237" s="3"/>
      <c r="F237" s="3"/>
      <c r="G237" s="3"/>
      <c r="H237" s="5"/>
      <c r="I237" s="1"/>
      <c r="J237" s="1"/>
      <c r="K237" s="1"/>
    </row>
    <row r="238" spans="1:11" x14ac:dyDescent="0.25">
      <c r="A238" s="1"/>
      <c r="B238" s="1" t="s">
        <v>21</v>
      </c>
      <c r="C238" s="1" t="s">
        <v>21</v>
      </c>
      <c r="D238" s="1" t="s">
        <v>21</v>
      </c>
      <c r="E238" s="1" t="s">
        <v>21</v>
      </c>
      <c r="F238" s="1" t="s">
        <v>21</v>
      </c>
      <c r="G238" s="1" t="s">
        <v>21</v>
      </c>
      <c r="H238" s="5" t="s">
        <v>21</v>
      </c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 t="s">
        <v>201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 t="s">
        <v>202</v>
      </c>
      <c r="C242" s="1"/>
      <c r="D242" s="99" t="s">
        <v>209</v>
      </c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 t="s">
        <v>203</v>
      </c>
      <c r="C244" s="95" t="s">
        <v>21</v>
      </c>
      <c r="D244" s="1"/>
      <c r="E244" s="95" t="s">
        <v>21</v>
      </c>
      <c r="F244" s="1"/>
      <c r="G244" s="95" t="s">
        <v>21</v>
      </c>
      <c r="H244" s="1"/>
      <c r="I244" s="1"/>
      <c r="J244" s="1"/>
      <c r="K244" s="1"/>
    </row>
    <row r="245" spans="1:11" x14ac:dyDescent="0.25">
      <c r="A245" s="1"/>
      <c r="B245" s="1" t="s">
        <v>21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 t="s">
        <v>204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 t="s">
        <v>194</v>
      </c>
      <c r="D248" s="1"/>
      <c r="E248" s="1" t="s">
        <v>195</v>
      </c>
      <c r="F248" s="1"/>
      <c r="G248" s="1" t="s">
        <v>196</v>
      </c>
      <c r="H248" s="1"/>
      <c r="I248" s="1"/>
      <c r="J248" s="1"/>
      <c r="K248" s="1"/>
    </row>
    <row r="249" spans="1:11" x14ac:dyDescent="0.25">
      <c r="A249" s="1"/>
      <c r="B249" s="1" t="s">
        <v>0</v>
      </c>
      <c r="C249" s="94" t="s">
        <v>21</v>
      </c>
      <c r="D249" s="5" t="s">
        <v>21</v>
      </c>
      <c r="E249" s="94" t="s">
        <v>21</v>
      </c>
      <c r="F249" s="5" t="s">
        <v>21</v>
      </c>
      <c r="G249" s="94" t="s">
        <v>21</v>
      </c>
      <c r="H249" s="1"/>
      <c r="I249" s="1"/>
      <c r="J249" s="1"/>
      <c r="K249" s="1"/>
    </row>
    <row r="250" spans="1:11" x14ac:dyDescent="0.25">
      <c r="A250" s="1"/>
      <c r="B250" s="1" t="s">
        <v>1</v>
      </c>
      <c r="C250" s="13">
        <v>260</v>
      </c>
      <c r="D250" s="13"/>
      <c r="E250" s="13">
        <v>300</v>
      </c>
      <c r="F250" s="13"/>
      <c r="G250" s="13">
        <v>340</v>
      </c>
      <c r="H250" s="1"/>
      <c r="I250" s="1"/>
      <c r="J250" s="1"/>
      <c r="K250" s="1"/>
    </row>
    <row r="251" spans="1:11" x14ac:dyDescent="0.25">
      <c r="A251" s="1"/>
      <c r="B251" s="1" t="s">
        <v>2</v>
      </c>
      <c r="C251" s="5" t="e">
        <f>C249-C250</f>
        <v>#VALUE!</v>
      </c>
      <c r="D251" s="5" t="s">
        <v>21</v>
      </c>
      <c r="E251" s="5" t="e">
        <f t="shared" ref="E251" si="5">E249-E250</f>
        <v>#VALUE!</v>
      </c>
      <c r="F251" s="5" t="s">
        <v>21</v>
      </c>
      <c r="G251" s="5" t="e">
        <f t="shared" ref="G251" si="6">G249-G250</f>
        <v>#VALUE!</v>
      </c>
      <c r="H251" s="1"/>
      <c r="I251" s="1"/>
      <c r="J251" s="1"/>
      <c r="K251" s="1"/>
    </row>
    <row r="252" spans="1:11" x14ac:dyDescent="0.25">
      <c r="A252" s="1"/>
      <c r="B252" s="1"/>
      <c r="C252" s="5"/>
      <c r="D252" s="5"/>
      <c r="E252" s="5"/>
      <c r="F252" s="5"/>
      <c r="G252" s="5"/>
      <c r="H252" s="1"/>
      <c r="I252" s="1"/>
      <c r="J252" s="1"/>
      <c r="K252" s="1"/>
    </row>
    <row r="253" spans="1:11" x14ac:dyDescent="0.25">
      <c r="A253" s="1"/>
      <c r="B253" s="1" t="s">
        <v>197</v>
      </c>
      <c r="C253" s="95" t="s">
        <v>21</v>
      </c>
      <c r="D253" s="1" t="s">
        <v>21</v>
      </c>
      <c r="E253" s="95" t="s">
        <v>21</v>
      </c>
      <c r="F253" s="1" t="s">
        <v>21</v>
      </c>
      <c r="G253" s="95" t="s">
        <v>21</v>
      </c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 t="s">
        <v>198</v>
      </c>
      <c r="C255" s="95" t="s">
        <v>21</v>
      </c>
      <c r="D255" s="1" t="s">
        <v>21</v>
      </c>
      <c r="E255" s="95" t="s">
        <v>21</v>
      </c>
      <c r="F255" s="1" t="s">
        <v>21</v>
      </c>
      <c r="G255" s="95" t="s">
        <v>21</v>
      </c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 t="s">
        <v>3</v>
      </c>
      <c r="C257" s="95" t="s">
        <v>21</v>
      </c>
      <c r="D257" s="1" t="s">
        <v>21</v>
      </c>
      <c r="E257" s="95" t="s">
        <v>21</v>
      </c>
      <c r="F257" s="1" t="s">
        <v>21</v>
      </c>
      <c r="G257" s="95" t="s">
        <v>21</v>
      </c>
      <c r="H257" s="13">
        <f>SUM(C257:G257)</f>
        <v>0</v>
      </c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5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5"/>
      <c r="I259" s="1"/>
      <c r="J259" s="1"/>
      <c r="K259" s="1"/>
    </row>
    <row r="260" spans="1:11" x14ac:dyDescent="0.25">
      <c r="A260" s="1"/>
      <c r="B260" s="1" t="s">
        <v>199</v>
      </c>
      <c r="C260" s="94" t="e">
        <f>C249*C257</f>
        <v>#VALUE!</v>
      </c>
      <c r="D260" s="5" t="s">
        <v>21</v>
      </c>
      <c r="E260" s="94" t="e">
        <f>E249*E257</f>
        <v>#VALUE!</v>
      </c>
      <c r="F260" s="5" t="s">
        <v>21</v>
      </c>
      <c r="G260" s="94" t="e">
        <f>G249*G257</f>
        <v>#VALUE!</v>
      </c>
      <c r="H260" s="94" t="e">
        <f>SUM(C260:G260)</f>
        <v>#VALUE!</v>
      </c>
      <c r="I260" s="3" t="e">
        <f>(H260-H234)/H234</f>
        <v>#VALUE!</v>
      </c>
      <c r="J260" s="1"/>
      <c r="K260" s="1"/>
    </row>
    <row r="261" spans="1:11" x14ac:dyDescent="0.25">
      <c r="A261" s="1"/>
      <c r="B261" s="1" t="s">
        <v>200</v>
      </c>
      <c r="C261" s="96" t="e">
        <f>C257*C250</f>
        <v>#VALUE!</v>
      </c>
      <c r="D261" s="92" t="s">
        <v>21</v>
      </c>
      <c r="E261" s="96" t="e">
        <f t="shared" ref="E261" si="7">E257*E250</f>
        <v>#VALUE!</v>
      </c>
      <c r="F261" s="92" t="s">
        <v>21</v>
      </c>
      <c r="G261" s="96" t="e">
        <f t="shared" ref="G261" si="8">G257*G250</f>
        <v>#VALUE!</v>
      </c>
      <c r="H261" s="94" t="e">
        <f>SUM(C261:G261)</f>
        <v>#VALUE!</v>
      </c>
      <c r="I261" s="3" t="e">
        <f>H261*1.25</f>
        <v>#VALUE!</v>
      </c>
      <c r="J261" s="1"/>
      <c r="K261" s="1"/>
    </row>
    <row r="262" spans="1:11" ht="15.75" thickBot="1" x14ac:dyDescent="0.3">
      <c r="A262" s="1"/>
      <c r="B262" s="1" t="s">
        <v>2</v>
      </c>
      <c r="C262" s="97" t="e">
        <f>C260-C261</f>
        <v>#VALUE!</v>
      </c>
      <c r="D262" s="3" t="s">
        <v>21</v>
      </c>
      <c r="E262" s="97" t="e">
        <f t="shared" ref="E262" si="9">E260-E261</f>
        <v>#VALUE!</v>
      </c>
      <c r="F262" s="3" t="s">
        <v>21</v>
      </c>
      <c r="G262" s="97" t="e">
        <f t="shared" ref="G262" si="10">G260-G261</f>
        <v>#VALUE!</v>
      </c>
      <c r="H262" s="98" t="e">
        <f>SUM(C262:G262)</f>
        <v>#VALUE!</v>
      </c>
      <c r="I262" s="1"/>
      <c r="J262" s="1"/>
      <c r="K262" s="1"/>
    </row>
    <row r="263" spans="1:11" ht="15.75" thickTop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 t="s">
        <v>205</v>
      </c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 t="s">
        <v>206</v>
      </c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 t="s">
        <v>207</v>
      </c>
      <c r="C271" s="95" t="s">
        <v>21</v>
      </c>
      <c r="D271" s="2" t="s">
        <v>21</v>
      </c>
      <c r="E271" s="95" t="s">
        <v>21</v>
      </c>
      <c r="F271" s="2" t="s">
        <v>21</v>
      </c>
      <c r="G271" s="95" t="s">
        <v>21</v>
      </c>
      <c r="H271" s="1"/>
      <c r="I271" s="1"/>
      <c r="J271" s="1"/>
      <c r="K271" s="1"/>
    </row>
    <row r="272" spans="1:11" x14ac:dyDescent="0.25">
      <c r="A272" s="1"/>
      <c r="B272" s="1" t="s">
        <v>21</v>
      </c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 t="s">
        <v>204</v>
      </c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 t="s">
        <v>194</v>
      </c>
      <c r="D275" s="1"/>
      <c r="E275" s="1" t="s">
        <v>195</v>
      </c>
      <c r="F275" s="1"/>
      <c r="G275" s="1" t="s">
        <v>196</v>
      </c>
      <c r="H275" s="1"/>
      <c r="I275" s="1"/>
      <c r="J275" s="1"/>
      <c r="K275" s="1"/>
    </row>
    <row r="276" spans="1:11" x14ac:dyDescent="0.25">
      <c r="A276" s="1"/>
      <c r="B276" s="1" t="s">
        <v>0</v>
      </c>
      <c r="C276" s="94" t="s">
        <v>21</v>
      </c>
      <c r="D276" s="13" t="s">
        <v>21</v>
      </c>
      <c r="E276" s="94" t="s">
        <v>21</v>
      </c>
      <c r="F276" s="13" t="s">
        <v>21</v>
      </c>
      <c r="G276" s="94" t="s">
        <v>21</v>
      </c>
      <c r="H276" s="1"/>
      <c r="I276" s="1"/>
      <c r="J276" s="1"/>
      <c r="K276" s="1"/>
    </row>
    <row r="277" spans="1:11" x14ac:dyDescent="0.25">
      <c r="A277" s="1"/>
      <c r="B277" s="1" t="s">
        <v>1</v>
      </c>
      <c r="C277" s="13">
        <v>260</v>
      </c>
      <c r="D277" s="13"/>
      <c r="E277" s="13">
        <v>300</v>
      </c>
      <c r="F277" s="13"/>
      <c r="G277" s="13">
        <v>340</v>
      </c>
      <c r="H277" s="1"/>
      <c r="I277" s="1"/>
      <c r="J277" s="1"/>
      <c r="K277" s="1"/>
    </row>
    <row r="278" spans="1:11" x14ac:dyDescent="0.25">
      <c r="A278" s="1"/>
      <c r="B278" s="1" t="s">
        <v>2</v>
      </c>
      <c r="C278" s="5" t="e">
        <f>C276-C277</f>
        <v>#VALUE!</v>
      </c>
      <c r="D278" s="5" t="s">
        <v>21</v>
      </c>
      <c r="E278" s="5" t="e">
        <f t="shared" ref="E278" si="11">E276-E277</f>
        <v>#VALUE!</v>
      </c>
      <c r="F278" s="5" t="s">
        <v>21</v>
      </c>
      <c r="G278" s="5" t="e">
        <f t="shared" ref="G278" si="12">G276-G277</f>
        <v>#VALUE!</v>
      </c>
      <c r="H278" s="1"/>
      <c r="I278" s="1"/>
      <c r="J278" s="1"/>
      <c r="K278" s="1"/>
    </row>
    <row r="279" spans="1:11" x14ac:dyDescent="0.25">
      <c r="A279" s="1"/>
      <c r="B279" s="1"/>
      <c r="C279" s="5"/>
      <c r="D279" s="5"/>
      <c r="E279" s="5"/>
      <c r="F279" s="5"/>
      <c r="G279" s="5"/>
      <c r="H279" s="1"/>
      <c r="I279" s="1"/>
      <c r="J279" s="1"/>
      <c r="K279" s="1"/>
    </row>
    <row r="280" spans="1:11" x14ac:dyDescent="0.25">
      <c r="A280" s="1"/>
      <c r="B280" s="1" t="s">
        <v>197</v>
      </c>
      <c r="C280" s="95" t="s">
        <v>21</v>
      </c>
      <c r="D280" s="1" t="s">
        <v>21</v>
      </c>
      <c r="E280" s="95" t="s">
        <v>21</v>
      </c>
      <c r="F280" s="1" t="s">
        <v>21</v>
      </c>
      <c r="G280" s="95" t="s">
        <v>21</v>
      </c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 t="s">
        <v>198</v>
      </c>
      <c r="C282" s="95" t="s">
        <v>21</v>
      </c>
      <c r="D282" s="1" t="s">
        <v>21</v>
      </c>
      <c r="E282" s="95" t="s">
        <v>21</v>
      </c>
      <c r="F282" s="1" t="s">
        <v>21</v>
      </c>
      <c r="G282" s="95" t="s">
        <v>21</v>
      </c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 t="s">
        <v>3</v>
      </c>
      <c r="C284" s="95" t="s">
        <v>21</v>
      </c>
      <c r="D284" s="2" t="s">
        <v>21</v>
      </c>
      <c r="E284" s="95" t="s">
        <v>21</v>
      </c>
      <c r="F284" s="2" t="s">
        <v>21</v>
      </c>
      <c r="G284" s="95" t="s">
        <v>21</v>
      </c>
      <c r="H284" s="13">
        <f>SUM(C284:G284)</f>
        <v>0</v>
      </c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5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5"/>
      <c r="I286" s="1"/>
      <c r="J286" s="1"/>
      <c r="K286" s="1"/>
    </row>
    <row r="287" spans="1:11" x14ac:dyDescent="0.25">
      <c r="A287" s="1"/>
      <c r="B287" s="1" t="s">
        <v>199</v>
      </c>
      <c r="C287" s="94" t="e">
        <f>C276*C284</f>
        <v>#VALUE!</v>
      </c>
      <c r="D287" s="5" t="s">
        <v>21</v>
      </c>
      <c r="E287" s="94" t="e">
        <f>E276*E284</f>
        <v>#VALUE!</v>
      </c>
      <c r="F287" s="5" t="s">
        <v>21</v>
      </c>
      <c r="G287" s="94" t="e">
        <f>G276*G284</f>
        <v>#VALUE!</v>
      </c>
      <c r="H287" s="94" t="e">
        <f>SUM(C287:G287)</f>
        <v>#VALUE!</v>
      </c>
      <c r="I287" s="1" t="e">
        <f>1-(H287/H234)</f>
        <v>#VALUE!</v>
      </c>
      <c r="J287" s="1"/>
      <c r="K287" s="1"/>
    </row>
    <row r="288" spans="1:11" x14ac:dyDescent="0.25">
      <c r="A288" s="1"/>
      <c r="B288" s="1" t="s">
        <v>200</v>
      </c>
      <c r="C288" s="96" t="e">
        <f>C284*C277</f>
        <v>#VALUE!</v>
      </c>
      <c r="D288" s="92" t="s">
        <v>21</v>
      </c>
      <c r="E288" s="96" t="e">
        <f t="shared" ref="E288" si="13">E284*E277</f>
        <v>#VALUE!</v>
      </c>
      <c r="F288" s="92" t="s">
        <v>21</v>
      </c>
      <c r="G288" s="96" t="e">
        <f t="shared" ref="G288" si="14">G284*G277</f>
        <v>#VALUE!</v>
      </c>
      <c r="H288" s="94" t="e">
        <f>SUM(C288:G288)</f>
        <v>#VALUE!</v>
      </c>
      <c r="I288" s="1"/>
      <c r="J288" s="1"/>
      <c r="K288" s="1"/>
    </row>
    <row r="289" spans="1:11" ht="15.75" thickBot="1" x14ac:dyDescent="0.3">
      <c r="A289" s="1"/>
      <c r="B289" s="1" t="s">
        <v>2</v>
      </c>
      <c r="C289" s="93" t="e">
        <f>C287-C288</f>
        <v>#VALUE!</v>
      </c>
      <c r="D289" s="3" t="s">
        <v>21</v>
      </c>
      <c r="E289" s="97" t="e">
        <f t="shared" ref="E289" si="15">E287-E288</f>
        <v>#VALUE!</v>
      </c>
      <c r="F289" s="3" t="s">
        <v>21</v>
      </c>
      <c r="G289" s="97" t="e">
        <f t="shared" ref="G289" si="16">G287-G288</f>
        <v>#VALUE!</v>
      </c>
      <c r="H289" s="98" t="e">
        <f>SUM(C289:G289)</f>
        <v>#VALUE!</v>
      </c>
      <c r="I289" s="1"/>
      <c r="J289" s="1"/>
      <c r="K289" s="1"/>
    </row>
    <row r="290" spans="1:11" ht="15.75" thickTop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Deepi kaur</cp:lastModifiedBy>
  <dcterms:created xsi:type="dcterms:W3CDTF">2015-10-02T23:07:42Z</dcterms:created>
  <dcterms:modified xsi:type="dcterms:W3CDTF">2015-10-08T21:28:48Z</dcterms:modified>
</cp:coreProperties>
</file>