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600" windowHeight="15540" activeTab="1"/>
  </bookViews>
  <sheets>
    <sheet name="5-Minute QuickScan" sheetId="1" r:id="rId1"/>
    <sheet name="Data Input" sheetId="2" r:id="rId2"/>
    <sheet name="Value Indicators" sheetId="3" r:id="rId3"/>
    <sheet name="PE Ratio Valuation" sheetId="4" r:id="rId4"/>
    <sheet name="FCF Valuation" sheetId="5" r:id="rId5"/>
    <sheet name="Piotroski F Score" sheetId="6" r:id="rId6"/>
    <sheet name="Altman Z Score" sheetId="7" r:id="rId7"/>
  </sheets>
  <definedNames/>
  <calcPr fullCalcOnLoad="1"/>
</workbook>
</file>

<file path=xl/sharedStrings.xml><?xml version="1.0" encoding="utf-8"?>
<sst xmlns="http://schemas.openxmlformats.org/spreadsheetml/2006/main" count="311" uniqueCount="240">
  <si>
    <t>The current ratio for the last fiscal year (Y1) is greater than the current ratio for the fiscal year two years ago (Y2)</t>
  </si>
  <si>
    <t>The average shares outstanding for the last fiscal year (Y1) is less than or equal to the average number of shares outstanding for the fiscal year two years ago (Y2)</t>
  </si>
  <si>
    <t>Buy if margin of Safety is greater 50%.</t>
  </si>
  <si>
    <t>Cash from operations for the last fiscal year (Y1) is positive</t>
  </si>
  <si>
    <t>1-year Growth rate</t>
  </si>
  <si>
    <t>Long-Term Debt</t>
  </si>
  <si>
    <t>EPS</t>
  </si>
  <si>
    <t>Value Indicators Worksheet</t>
  </si>
  <si>
    <t>Sales (Revenue)</t>
  </si>
  <si>
    <t>OCF</t>
  </si>
  <si>
    <t>Short-Term Financial Health</t>
  </si>
  <si>
    <t xml:space="preserve">(use the EPS growth rate over the longest period (3-, 4- or 5- year period) you can find) </t>
  </si>
  <si>
    <t xml:space="preserve">Equity Growth Rate to use for Calculations = </t>
  </si>
  <si>
    <t>(see above)</t>
  </si>
  <si>
    <t>(This the lowest of the three numbers above)</t>
  </si>
  <si>
    <t>(see MSN Moneycentral Analysts Estimates)</t>
  </si>
  <si>
    <t xml:space="preserve">This gives you the intrinsic value ("Sticker Price") ten years from now. </t>
  </si>
  <si>
    <t>Margin of Safety</t>
  </si>
  <si>
    <t xml:space="preserve">Decision: </t>
  </si>
  <si>
    <t>Estimating Intrinsic Value Using Free Cash Flow Approach</t>
  </si>
  <si>
    <t xml:space="preserve"> Data</t>
  </si>
  <si>
    <t>OCF =</t>
  </si>
  <si>
    <t>a. Latest FCF</t>
  </si>
  <si>
    <t>d. Discount rate</t>
  </si>
  <si>
    <t xml:space="preserve"> Estimates</t>
  </si>
  <si>
    <t>a. Estimates of FCF from year 1 to year 10</t>
  </si>
  <si>
    <t>b. Estimate of intrinsic value in year 10</t>
  </si>
  <si>
    <t>c. Estimate of intrinsic value today</t>
  </si>
  <si>
    <t>Earnings Growth Rate</t>
  </si>
  <si>
    <t>The asset turnover for the last fiscal year (Y1) is greater than the asset turnover for the fiscal year two years ago (Y2)</t>
  </si>
  <si>
    <t>Operating Cash Flow (OCF) and Free Cash Flow (FCF) growth rates</t>
  </si>
  <si>
    <t>CAPEX</t>
  </si>
  <si>
    <t>FCF</t>
  </si>
  <si>
    <t>Estimating what the business is worth</t>
  </si>
  <si>
    <t>Step 9:</t>
  </si>
  <si>
    <t>Year:</t>
  </si>
  <si>
    <t>FCF0</t>
  </si>
  <si>
    <t>FCF1</t>
  </si>
  <si>
    <t>FCF2</t>
  </si>
  <si>
    <t>FCF3</t>
  </si>
  <si>
    <t>FCF4</t>
  </si>
  <si>
    <t>FCF5</t>
  </si>
  <si>
    <t>FCF6</t>
  </si>
  <si>
    <t>FCF7</t>
  </si>
  <si>
    <t>FCF8</t>
  </si>
  <si>
    <t>FCF9</t>
  </si>
  <si>
    <t>FCF10</t>
  </si>
  <si>
    <t>FCF11</t>
  </si>
  <si>
    <t>PV of FCF</t>
  </si>
  <si>
    <t>Intrinsic Value in Year 10</t>
  </si>
  <si>
    <t>Intrinsic Value</t>
  </si>
  <si>
    <t>Intrinsic Value per share</t>
  </si>
  <si>
    <t>Current market price</t>
  </si>
  <si>
    <t>Ratio of current price to intrinsic value</t>
  </si>
  <si>
    <t>Purchase or sale decision</t>
  </si>
  <si>
    <t>Capital Expenditure =</t>
  </si>
  <si>
    <t>b. Rate of Growth of FCF over the next 10 years (use lower of 10% or company's 5-year growth rate)</t>
  </si>
  <si>
    <t>The return on assets ratio for the last fiscal year (Y1) is greater than the return on assets ratio for the fiscal year two years ago (Y2)</t>
  </si>
  <si>
    <t>Cash from operations for the last fiscal year (Y1) is greater than income after taxes for the last fiscal year (Y1)</t>
  </si>
  <si>
    <t>Consider buying or putting on Watch List if Margin of Safety is between 20% and 50%.</t>
  </si>
  <si>
    <t>Buy if Margin of Safety is 50% or more.</t>
  </si>
  <si>
    <t>**(Check the formula for average)</t>
  </si>
  <si>
    <t>How long to payoff Debt</t>
  </si>
  <si>
    <t xml:space="preserve">(use the BVPS growth rate over the longest period (3-, 4- or 5- year period) you can find) </t>
  </si>
  <si>
    <t>Estimating Intrinsic Value (P-E Ratio Approach), comparing with Price and Making Purchase Decision based on Margin of Safety</t>
  </si>
  <si>
    <t>5 Minute QuickScan</t>
  </si>
  <si>
    <r>
      <t>Free Cash Flow Margin (</t>
    </r>
    <r>
      <rPr>
        <sz val="9"/>
        <rFont val="Tahoma"/>
        <family val="2"/>
      </rPr>
      <t>&gt;= 10% indicator of competitive advantage; must not be &lt; 3%</t>
    </r>
    <r>
      <rPr>
        <b/>
        <sz val="9"/>
        <rFont val="Tahoma"/>
        <family val="2"/>
      </rPr>
      <t>).</t>
    </r>
  </si>
  <si>
    <t>[in million USD]</t>
  </si>
  <si>
    <t>[in million]</t>
  </si>
  <si>
    <t>Current Price</t>
  </si>
  <si>
    <t>Long-Term Financial Health</t>
  </si>
  <si>
    <t>Current Assets</t>
  </si>
  <si>
    <t>Current Ratio   ≥ 2</t>
  </si>
  <si>
    <t>Current Liabilities</t>
  </si>
  <si>
    <t>Current Ratio</t>
  </si>
  <si>
    <t>Quick Ratio ≥ 1.5</t>
  </si>
  <si>
    <t>Inventory</t>
  </si>
  <si>
    <t>Quick Ratio</t>
  </si>
  <si>
    <t>EBIT</t>
  </si>
  <si>
    <t>Interest Expense</t>
  </si>
  <si>
    <t>Interest Coverage</t>
  </si>
  <si>
    <t>OCF Ratio</t>
  </si>
  <si>
    <t>Total Assets</t>
  </si>
  <si>
    <t>The gross margin for the last fiscal year (Y1) is greater than the gross margin for the fiscal year two years ago (Y2)</t>
  </si>
  <si>
    <t>Basic Quality Standards</t>
  </si>
  <si>
    <t>Question 2</t>
  </si>
  <si>
    <t>Question 3</t>
  </si>
  <si>
    <t>Question 4</t>
  </si>
  <si>
    <t>Question 5</t>
  </si>
  <si>
    <t>Question 6</t>
  </si>
  <si>
    <t>Company Name</t>
  </si>
  <si>
    <t>Ticker</t>
  </si>
  <si>
    <t>.OB or .PK?</t>
  </si>
  <si>
    <t>Recent IPO?</t>
  </si>
  <si>
    <t>5 years of ROE &gt; 10%?</t>
  </si>
  <si>
    <t>3 years of only positive net Tangible Assets?</t>
  </si>
  <si>
    <t>Date:</t>
  </si>
  <si>
    <t>Piotroski Screening (F-Score) Criteria</t>
  </si>
  <si>
    <t>Criterion</t>
  </si>
  <si>
    <t>Purchase Decision</t>
  </si>
  <si>
    <t>Step 10:</t>
  </si>
  <si>
    <t xml:space="preserve">Current Price = </t>
  </si>
  <si>
    <t xml:space="preserve">Current Price/Intrinsic Value = </t>
  </si>
  <si>
    <t>Step 8A: Gathering Data</t>
  </si>
  <si>
    <t>P/E Ratios</t>
  </si>
  <si>
    <t>Latest</t>
  </si>
  <si>
    <t>Year -1</t>
  </si>
  <si>
    <t>Year -2</t>
  </si>
  <si>
    <t>Year -3</t>
  </si>
  <si>
    <t>Year -4</t>
  </si>
  <si>
    <t>Year -5</t>
  </si>
  <si>
    <t>Year -6</t>
  </si>
  <si>
    <t>Year -7</t>
  </si>
  <si>
    <t>Operating Margin</t>
  </si>
  <si>
    <t>Keep and Conitue to Analyze or Drop Company?</t>
  </si>
  <si>
    <t>Decision</t>
  </si>
  <si>
    <t>Year -8</t>
  </si>
  <si>
    <t>Year -9</t>
  </si>
  <si>
    <t>Net Margin</t>
  </si>
  <si>
    <t>Operating Profit</t>
  </si>
  <si>
    <t>Sales</t>
  </si>
  <si>
    <t>Free Cash Flow</t>
  </si>
  <si>
    <t>FCF Margin</t>
  </si>
  <si>
    <t>Average P/E Ratio</t>
  </si>
  <si>
    <t>Latest (full year) EPS =</t>
  </si>
  <si>
    <t>Current Price =</t>
  </si>
  <si>
    <t>Step 8</t>
  </si>
  <si>
    <t>Step 8B:</t>
  </si>
  <si>
    <t>Using the Data</t>
  </si>
  <si>
    <t>Total Current Assets</t>
  </si>
  <si>
    <t>Total Current Liabilities</t>
  </si>
  <si>
    <t>Retained Earnings (Accumulated Deficit)</t>
  </si>
  <si>
    <t>Total Common Shares Outstanding</t>
  </si>
  <si>
    <t>Cash from Operating Activities</t>
  </si>
  <si>
    <t>Cash Flow Statement</t>
  </si>
  <si>
    <t>Quote</t>
  </si>
  <si>
    <t>P/E</t>
  </si>
  <si>
    <t>Shares Outstanding</t>
  </si>
  <si>
    <t>Earnings</t>
  </si>
  <si>
    <t>Question 7</t>
  </si>
  <si>
    <t>Mkt Cap &lt; $500M ?</t>
  </si>
  <si>
    <t>3 to 5 years of  positive Cash Flow from Operating Activities?</t>
  </si>
  <si>
    <t>3 to 5 years Positive EBIT?</t>
  </si>
  <si>
    <t>5 Years of Debt to Equity Ratio &lt; 1?</t>
  </si>
  <si>
    <t>Recent Price to Book Ratio &lt; 2?</t>
  </si>
  <si>
    <t>Company [Next 5 Years]</t>
  </si>
  <si>
    <t>Fundamentals</t>
  </si>
  <si>
    <t>Key Ratio [10 Year Summary]</t>
  </si>
  <si>
    <t>Avg P/E</t>
  </si>
  <si>
    <t>Book Value/ Share</t>
  </si>
  <si>
    <t>Total Long Term Debt</t>
  </si>
  <si>
    <t>Gross Margin</t>
  </si>
  <si>
    <r>
      <t xml:space="preserve">Gross Margin </t>
    </r>
    <r>
      <rPr>
        <sz val="9"/>
        <rFont val="Tahoma"/>
        <family val="2"/>
      </rPr>
      <t>(&gt;40% is sign of durable competitive advantage; &lt;20% is indicator of highly competitive industry).</t>
    </r>
  </si>
  <si>
    <r>
      <t xml:space="preserve">Net Margin </t>
    </r>
    <r>
      <rPr>
        <sz val="9"/>
        <rFont val="Tahoma"/>
        <family val="2"/>
      </rPr>
      <t>(&gt; 20% =&gt; competitive advantage; &lt;10% sign of competition)</t>
    </r>
  </si>
  <si>
    <t>c. Terminal Growth Rate (Rate of growth of FCF from year 11 in perpetuity - use average GDP growth rate)</t>
  </si>
  <si>
    <t>e. Number of shares outstanding (undiluted)</t>
  </si>
  <si>
    <t xml:space="preserve">Margin of Safety = </t>
  </si>
  <si>
    <t>ROIC</t>
  </si>
  <si>
    <t>Year</t>
  </si>
  <si>
    <t>Net Income</t>
  </si>
  <si>
    <t>Interest</t>
  </si>
  <si>
    <t>Invested Capital</t>
  </si>
  <si>
    <t>Year -10</t>
  </si>
  <si>
    <t>P/E Ratio</t>
  </si>
  <si>
    <t>Analysts Estimate of EPS Growth Rate:</t>
  </si>
  <si>
    <t>k =</t>
  </si>
  <si>
    <t>Consider buying or put on Watch List if Margin of Safety is between 20% and 50%.</t>
  </si>
  <si>
    <t>Put on Watch List if Margin of Safety is less than 20%.</t>
  </si>
  <si>
    <t>BVPS</t>
  </si>
  <si>
    <t>4-year Growth rate</t>
  </si>
  <si>
    <t>3-year Growth rate</t>
  </si>
  <si>
    <t>2-year Growth rate</t>
  </si>
  <si>
    <t>(may try different numbers based on what you know about the company's moat, financial health and historical ROA).</t>
  </si>
  <si>
    <t>Debt to Assets Ratio</t>
  </si>
  <si>
    <t>Total Equity</t>
  </si>
  <si>
    <t>Debt - Equity Ratio</t>
  </si>
  <si>
    <t xml:space="preserve"> Interest Coverage Ratio ≥ 5 minimum; but preferably ≥ 10 (except utilities ≥ 2)</t>
  </si>
  <si>
    <t>Growth in Retained Earnings</t>
  </si>
  <si>
    <t>CAPEX per Share</t>
  </si>
  <si>
    <t>Common Stock Outstanding</t>
  </si>
  <si>
    <t>Number of shares outstanding from last year</t>
  </si>
  <si>
    <t>(for use in calculating F-Score)</t>
  </si>
  <si>
    <t>Number of shares outstanding two years ago</t>
  </si>
  <si>
    <r>
      <t>1. Estimate EPS ten years from now, EPS</t>
    </r>
    <r>
      <rPr>
        <vertAlign val="subscript"/>
        <sz val="9"/>
        <rFont val="Tahoma"/>
        <family val="2"/>
      </rPr>
      <t xml:space="preserve">10 </t>
    </r>
    <r>
      <rPr>
        <sz val="9"/>
        <rFont val="Tahoma"/>
        <family val="2"/>
      </rPr>
      <t xml:space="preserve"> = EPS</t>
    </r>
    <r>
      <rPr>
        <vertAlign val="subscript"/>
        <sz val="9"/>
        <rFont val="Tahoma"/>
        <family val="2"/>
      </rPr>
      <t xml:space="preserve">0 </t>
    </r>
    <r>
      <rPr>
        <sz val="9"/>
        <rFont val="Tahoma"/>
        <family val="2"/>
      </rPr>
      <t>(1+g)</t>
    </r>
    <r>
      <rPr>
        <vertAlign val="superscript"/>
        <sz val="9"/>
        <rFont val="Tahoma"/>
        <family val="2"/>
      </rPr>
      <t>10</t>
    </r>
    <r>
      <rPr>
        <sz val="9"/>
        <rFont val="Tahoma"/>
        <family val="2"/>
      </rPr>
      <t xml:space="preserve"> </t>
    </r>
  </si>
  <si>
    <r>
      <t xml:space="preserve">2. Multiply </t>
    </r>
    <r>
      <rPr>
        <b/>
        <sz val="9"/>
        <rFont val="Tahoma"/>
        <family val="2"/>
      </rPr>
      <t>EPS</t>
    </r>
    <r>
      <rPr>
        <b/>
        <vertAlign val="subscript"/>
        <sz val="9"/>
        <rFont val="Tahoma"/>
        <family val="2"/>
      </rPr>
      <t>10</t>
    </r>
    <r>
      <rPr>
        <sz val="9"/>
        <rFont val="Tahoma"/>
        <family val="2"/>
      </rPr>
      <t xml:space="preserve"> by </t>
    </r>
    <r>
      <rPr>
        <b/>
        <sz val="9"/>
        <rFont val="Tahoma"/>
        <family val="2"/>
      </rPr>
      <t>P/E</t>
    </r>
    <r>
      <rPr>
        <sz val="9"/>
        <rFont val="Tahoma"/>
        <family val="2"/>
      </rPr>
      <t xml:space="preserve"> and call that </t>
    </r>
    <r>
      <rPr>
        <b/>
        <sz val="9"/>
        <rFont val="Tahoma"/>
        <family val="2"/>
      </rPr>
      <t>V</t>
    </r>
    <r>
      <rPr>
        <b/>
        <vertAlign val="subscript"/>
        <sz val="9"/>
        <rFont val="Tahoma"/>
        <family val="2"/>
      </rPr>
      <t>10; that is</t>
    </r>
    <r>
      <rPr>
        <sz val="9"/>
        <rFont val="Tahoma"/>
        <family val="2"/>
      </rPr>
      <t xml:space="preserve"> V10 = (</t>
    </r>
    <r>
      <rPr>
        <b/>
        <sz val="9"/>
        <rFont val="Tahoma"/>
        <family val="2"/>
      </rPr>
      <t>EPS</t>
    </r>
    <r>
      <rPr>
        <b/>
        <vertAlign val="subscript"/>
        <sz val="9"/>
        <rFont val="Tahoma"/>
        <family val="2"/>
      </rPr>
      <t>10</t>
    </r>
    <r>
      <rPr>
        <sz val="9"/>
        <rFont val="Tahoma"/>
        <family val="2"/>
      </rPr>
      <t>.)x(</t>
    </r>
    <r>
      <rPr>
        <b/>
        <sz val="9"/>
        <rFont val="Tahoma"/>
        <family val="2"/>
      </rPr>
      <t xml:space="preserve">P/E). </t>
    </r>
    <r>
      <rPr>
        <sz val="9"/>
        <rFont val="Tahoma"/>
        <family val="2"/>
      </rPr>
      <t xml:space="preserve"> </t>
    </r>
  </si>
  <si>
    <r>
      <t xml:space="preserve">3. Calculate today’s supposed intrinsic value, </t>
    </r>
    <r>
      <rPr>
        <b/>
        <sz val="9"/>
        <rFont val="Tahoma"/>
        <family val="2"/>
      </rPr>
      <t>V</t>
    </r>
    <r>
      <rPr>
        <b/>
        <vertAlign val="subscript"/>
        <sz val="9"/>
        <rFont val="Tahoma"/>
        <family val="2"/>
      </rPr>
      <t>0</t>
    </r>
    <r>
      <rPr>
        <sz val="9"/>
        <rFont val="Tahoma"/>
        <family val="2"/>
      </rPr>
      <t xml:space="preserve"> = </t>
    </r>
    <r>
      <rPr>
        <b/>
        <sz val="9"/>
        <rFont val="Tahoma"/>
        <family val="2"/>
      </rPr>
      <t>V</t>
    </r>
    <r>
      <rPr>
        <b/>
        <vertAlign val="subscript"/>
        <sz val="9"/>
        <rFont val="Tahoma"/>
        <family val="2"/>
      </rPr>
      <t>10</t>
    </r>
    <r>
      <rPr>
        <sz val="9"/>
        <rFont val="Tahoma"/>
        <family val="2"/>
      </rPr>
      <t xml:space="preserve"> x [1/(1+k)</t>
    </r>
    <r>
      <rPr>
        <vertAlign val="superscript"/>
        <sz val="9"/>
        <rFont val="Tahoma"/>
        <family val="2"/>
      </rPr>
      <t>10</t>
    </r>
    <r>
      <rPr>
        <sz val="9"/>
        <rFont val="Tahoma"/>
        <family val="2"/>
      </rPr>
      <t>)]</t>
    </r>
  </si>
  <si>
    <t>Stock Ticker</t>
  </si>
  <si>
    <r>
      <t>Operating Margin (</t>
    </r>
    <r>
      <rPr>
        <sz val="9"/>
        <rFont val="Tahoma"/>
        <family val="2"/>
      </rPr>
      <t>&gt;= industry or sector average</t>
    </r>
    <r>
      <rPr>
        <b/>
        <sz val="9"/>
        <rFont val="Tahoma"/>
        <family val="2"/>
      </rPr>
      <t>). (Industry: … ...%; Average of competitors: … …%)</t>
    </r>
  </si>
  <si>
    <t>Score</t>
  </si>
  <si>
    <t>The return on assets for the last fiscal year (Y1) is positive</t>
  </si>
  <si>
    <t>The long-term debt to assets ratio for the last fiscal year (Y1) is less than the long-term debt to assets ratio for the fiscal year two years ago (Y2)</t>
  </si>
  <si>
    <t>TOTAL</t>
  </si>
  <si>
    <t>F-Score of 8 or 9 =&gt; strong company; low probability of bankruptcy.</t>
  </si>
  <si>
    <t>F-Score between 0 and 2 =&gt; weak company; high probability of failing.</t>
  </si>
  <si>
    <t>Altman Z Score:</t>
  </si>
  <si>
    <t>Total Aseets</t>
  </si>
  <si>
    <t>Operating Income</t>
  </si>
  <si>
    <t>Market Cap</t>
  </si>
  <si>
    <t>Total Liabilities</t>
  </si>
  <si>
    <t>Retained Earnings</t>
  </si>
  <si>
    <t>Ratios</t>
  </si>
  <si>
    <t>X1 = Working Capital / Total Assets</t>
  </si>
  <si>
    <t>X2 =Retained Earnings/Total Asets</t>
  </si>
  <si>
    <t>X3 = Operating Income/Total Assets</t>
  </si>
  <si>
    <t>X4 = Market Capitalization / Liabilities</t>
  </si>
  <si>
    <t>X5 = Sales / Total Assets</t>
  </si>
  <si>
    <t>Total</t>
  </si>
  <si>
    <t>Z = 1.2X1 + 1.4X2 + 3.3X3 + 0.6X4 + 1.0X5</t>
  </si>
  <si>
    <t>Z &lt; 1.8 =&gt; High probability of bankruptcy</t>
  </si>
  <si>
    <t>1.8 &lt; Z &lt; 2.7 =&gt; caution; moderate probability of bankruptcy</t>
  </si>
  <si>
    <t>2.7 &lt; Z &lt; 2.99=&gt; proceed with caution</t>
  </si>
  <si>
    <t>Z &gt; 3  =&gt; safe; bankruptcy unlikely.</t>
  </si>
  <si>
    <t>Income Statement</t>
  </si>
  <si>
    <t>Financials</t>
  </si>
  <si>
    <t>Gross Profit</t>
  </si>
  <si>
    <t>Interest Expense, Supplemental</t>
  </si>
  <si>
    <t>Diluted Normalized EPS</t>
  </si>
  <si>
    <t>Balance Sheet</t>
  </si>
  <si>
    <t>Total Revenue (Sales)</t>
  </si>
  <si>
    <t>Total Inventory</t>
  </si>
  <si>
    <r>
      <t>EPS at end of last year, EPS</t>
    </r>
    <r>
      <rPr>
        <b/>
        <vertAlign val="subscript"/>
        <sz val="9"/>
        <rFont val="Tahoma"/>
        <family val="2"/>
      </rPr>
      <t>0</t>
    </r>
    <r>
      <rPr>
        <b/>
        <sz val="9"/>
        <rFont val="Tahoma"/>
        <family val="2"/>
      </rPr>
      <t xml:space="preserve"> =</t>
    </r>
  </si>
  <si>
    <t xml:space="preserve">1. Average EPS growth rate = </t>
  </si>
  <si>
    <t xml:space="preserve">2. Average Equity growth rate = </t>
  </si>
  <si>
    <t xml:space="preserve">3. Analysts estimate of EPS growth rate = </t>
  </si>
  <si>
    <t xml:space="preserve">Average P/E over 5 years or 10 years = </t>
  </si>
  <si>
    <t xml:space="preserve">k, the required rate of return = </t>
  </si>
  <si>
    <t>Operating Cash Flow Ratio ≥ 1</t>
  </si>
  <si>
    <t>ROIC - ROIC &gt; 12% since most businesses lends between 8% and 12%</t>
  </si>
  <si>
    <t>Leverage Ratio: Debt to Total Asset Ratio ≤ 0.50 except utilities for which 1.0 is acceptable</t>
  </si>
  <si>
    <t xml:space="preserve">Debt to Equity Ratio ≤ 1 </t>
  </si>
  <si>
    <t>Equity Growth Rates:</t>
  </si>
  <si>
    <t>EPS Growth Rates:</t>
  </si>
  <si>
    <t>Sales Growth Rates</t>
  </si>
  <si>
    <t>Sales Growth Rates:</t>
  </si>
  <si>
    <t>OCF Growth Rates:</t>
  </si>
  <si>
    <t>FCF Growth Rates:</t>
  </si>
  <si>
    <t>How long will it take the company to pay off its long-term debt using Cash Flow from Operations? 3 years or less.</t>
  </si>
  <si>
    <t>CAPEX Per Share</t>
  </si>
  <si>
    <t>[in decimal]</t>
  </si>
  <si>
    <t>Capital Expenditures (Ignore the negative sign)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</si>
</sst>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"/>
    <numFmt numFmtId="178" formatCode="_(* #,##0.0_);_(* \(#,##0.0\);_(* &quot;-&quot;??_);_(@_)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_);_(* \(#,##0\);_(* &quot;-&quot;??_);_(@_)"/>
    <numFmt numFmtId="188" formatCode="&quot;$&quot;#,##0"/>
    <numFmt numFmtId="189" formatCode="_(* #,##0.0_);_(* \(#,##0.0\);_(* &quot;-&quot;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63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vertAlign val="subscript"/>
      <sz val="9"/>
      <name val="Tahoma"/>
      <family val="2"/>
    </font>
    <font>
      <vertAlign val="subscript"/>
      <sz val="9"/>
      <name val="Tahoma"/>
      <family val="2"/>
    </font>
    <font>
      <vertAlign val="superscript"/>
      <sz val="9"/>
      <name val="Tahoma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8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78" fontId="8" fillId="0" borderId="13" xfId="42" applyNumberFormat="1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4" fontId="8" fillId="0" borderId="14" xfId="0" applyNumberFormat="1" applyFont="1" applyBorder="1" applyAlignment="1">
      <alignment vertical="top" wrapText="1"/>
    </xf>
    <xf numFmtId="43" fontId="8" fillId="0" borderId="14" xfId="42" applyNumberFormat="1" applyFont="1" applyBorder="1" applyAlignment="1">
      <alignment vertical="top" wrapText="1"/>
    </xf>
    <xf numFmtId="178" fontId="8" fillId="0" borderId="14" xfId="42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178" fontId="8" fillId="0" borderId="16" xfId="42" applyNumberFormat="1" applyFont="1" applyBorder="1" applyAlignment="1">
      <alignment/>
    </xf>
    <xf numFmtId="0" fontId="7" fillId="0" borderId="17" xfId="0" applyFont="1" applyBorder="1" applyAlignment="1">
      <alignment vertical="top" wrapText="1"/>
    </xf>
    <xf numFmtId="2" fontId="7" fillId="0" borderId="18" xfId="0" applyNumberFormat="1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7" fillId="0" borderId="14" xfId="0" applyNumberFormat="1" applyFont="1" applyBorder="1" applyAlignment="1">
      <alignment vertical="top" wrapText="1"/>
    </xf>
    <xf numFmtId="0" fontId="7" fillId="0" borderId="0" xfId="0" applyFont="1" applyAlignment="1">
      <alignment horizontal="left" indent="1"/>
    </xf>
    <xf numFmtId="2" fontId="8" fillId="0" borderId="18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4" fontId="8" fillId="0" borderId="18" xfId="0" applyNumberFormat="1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2" fontId="7" fillId="0" borderId="0" xfId="0" applyNumberFormat="1" applyFont="1" applyBorder="1" applyAlignment="1">
      <alignment vertical="top" wrapText="1"/>
    </xf>
    <xf numFmtId="1" fontId="8" fillId="0" borderId="14" xfId="0" applyNumberFormat="1" applyFont="1" applyBorder="1" applyAlignment="1">
      <alignment vertical="top" wrapText="1"/>
    </xf>
    <xf numFmtId="2" fontId="8" fillId="0" borderId="14" xfId="0" applyNumberFormat="1" applyFont="1" applyBorder="1" applyAlignment="1">
      <alignment vertical="top" wrapText="1"/>
    </xf>
    <xf numFmtId="2" fontId="8" fillId="0" borderId="0" xfId="0" applyNumberFormat="1" applyFont="1" applyBorder="1" applyAlignment="1">
      <alignment vertical="top" wrapText="1"/>
    </xf>
    <xf numFmtId="0" fontId="7" fillId="0" borderId="14" xfId="0" applyFont="1" applyBorder="1" applyAlignment="1">
      <alignment wrapText="1"/>
    </xf>
    <xf numFmtId="4" fontId="8" fillId="0" borderId="14" xfId="42" applyNumberFormat="1" applyFont="1" applyBorder="1" applyAlignment="1">
      <alignment/>
    </xf>
    <xf numFmtId="43" fontId="7" fillId="0" borderId="14" xfId="42" applyNumberFormat="1" applyFont="1" applyBorder="1" applyAlignment="1">
      <alignment/>
    </xf>
    <xf numFmtId="0" fontId="8" fillId="0" borderId="0" xfId="0" applyFont="1" applyAlignment="1">
      <alignment horizontal="left" indent="4"/>
    </xf>
    <xf numFmtId="176" fontId="8" fillId="0" borderId="14" xfId="0" applyNumberFormat="1" applyFont="1" applyBorder="1" applyAlignment="1">
      <alignment vertical="top" wrapText="1"/>
    </xf>
    <xf numFmtId="176" fontId="8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177" fontId="7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8" fillId="30" borderId="14" xfId="0" applyFont="1" applyFill="1" applyBorder="1" applyAlignment="1">
      <alignment/>
    </xf>
    <xf numFmtId="1" fontId="8" fillId="0" borderId="0" xfId="0" applyNumberFormat="1" applyFont="1" applyAlignment="1">
      <alignment/>
    </xf>
    <xf numFmtId="0" fontId="7" fillId="30" borderId="0" xfId="0" applyFont="1" applyFill="1" applyAlignment="1">
      <alignment/>
    </xf>
    <xf numFmtId="0" fontId="7" fillId="0" borderId="0" xfId="0" applyFont="1" applyAlignment="1">
      <alignment vertical="top"/>
    </xf>
    <xf numFmtId="0" fontId="7" fillId="8" borderId="0" xfId="0" applyFont="1" applyFill="1" applyAlignment="1">
      <alignment/>
    </xf>
    <xf numFmtId="0" fontId="8" fillId="8" borderId="0" xfId="0" applyFont="1" applyFill="1" applyAlignment="1">
      <alignment/>
    </xf>
    <xf numFmtId="0" fontId="11" fillId="0" borderId="0" xfId="0" applyFont="1" applyAlignment="1">
      <alignment/>
    </xf>
    <xf numFmtId="0" fontId="8" fillId="0" borderId="20" xfId="0" applyFont="1" applyBorder="1" applyAlignment="1">
      <alignment/>
    </xf>
    <xf numFmtId="176" fontId="7" fillId="30" borderId="0" xfId="0" applyNumberFormat="1" applyFont="1" applyFill="1" applyAlignment="1">
      <alignment/>
    </xf>
    <xf numFmtId="176" fontId="8" fillId="30" borderId="0" xfId="0" applyNumberFormat="1" applyFont="1" applyFill="1" applyAlignment="1">
      <alignment/>
    </xf>
    <xf numFmtId="2" fontId="8" fillId="30" borderId="0" xfId="0" applyNumberFormat="1" applyFont="1" applyFill="1" applyAlignment="1">
      <alignment/>
    </xf>
    <xf numFmtId="0" fontId="8" fillId="30" borderId="0" xfId="0" applyFont="1" applyFill="1" applyAlignment="1">
      <alignment/>
    </xf>
    <xf numFmtId="2" fontId="8" fillId="30" borderId="0" xfId="42" applyNumberFormat="1" applyFont="1" applyFill="1" applyAlignment="1">
      <alignment/>
    </xf>
    <xf numFmtId="177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 wrapText="1"/>
    </xf>
    <xf numFmtId="165" fontId="8" fillId="0" borderId="14" xfId="0" applyNumberFormat="1" applyFont="1" applyBorder="1" applyAlignment="1">
      <alignment/>
    </xf>
    <xf numFmtId="0" fontId="8" fillId="0" borderId="0" xfId="0" applyFont="1" applyAlignment="1">
      <alignment wrapText="1"/>
    </xf>
    <xf numFmtId="167" fontId="8" fillId="0" borderId="0" xfId="0" applyNumberFormat="1" applyFont="1" applyAlignment="1">
      <alignment/>
    </xf>
    <xf numFmtId="44" fontId="8" fillId="30" borderId="0" xfId="44" applyNumberFormat="1" applyFont="1" applyFill="1" applyAlignment="1">
      <alignment/>
    </xf>
    <xf numFmtId="2" fontId="8" fillId="0" borderId="0" xfId="0" applyNumberFormat="1" applyFont="1" applyAlignment="1">
      <alignment/>
    </xf>
    <xf numFmtId="2" fontId="8" fillId="31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0" borderId="14" xfId="0" applyFont="1" applyBorder="1" applyAlignment="1" quotePrefix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2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 horizontal="left" wrapText="1"/>
    </xf>
    <xf numFmtId="2" fontId="7" fillId="32" borderId="14" xfId="0" applyNumberFormat="1" applyFont="1" applyFill="1" applyBorder="1" applyAlignment="1">
      <alignment/>
    </xf>
    <xf numFmtId="0" fontId="7" fillId="31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wrapText="1"/>
    </xf>
    <xf numFmtId="3" fontId="8" fillId="0" borderId="0" xfId="0" applyNumberFormat="1" applyFont="1" applyAlignment="1">
      <alignment/>
    </xf>
    <xf numFmtId="0" fontId="15" fillId="0" borderId="14" xfId="0" applyFont="1" applyFill="1" applyBorder="1" applyAlignment="1">
      <alignment/>
    </xf>
    <xf numFmtId="0" fontId="15" fillId="0" borderId="14" xfId="0" applyFont="1" applyFill="1" applyBorder="1" applyAlignment="1">
      <alignment wrapText="1"/>
    </xf>
    <xf numFmtId="0" fontId="7" fillId="0" borderId="0" xfId="0" applyFont="1" applyAlignment="1">
      <alignment/>
    </xf>
    <xf numFmtId="2" fontId="7" fillId="33" borderId="14" xfId="0" applyNumberFormat="1" applyFont="1" applyFill="1" applyBorder="1" applyAlignment="1">
      <alignment vertical="top" wrapText="1"/>
    </xf>
    <xf numFmtId="186" fontId="7" fillId="0" borderId="14" xfId="0" applyNumberFormat="1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15" fillId="0" borderId="21" xfId="0" applyFont="1" applyBorder="1" applyAlignment="1">
      <alignment horizontal="left"/>
    </xf>
    <xf numFmtId="0" fontId="15" fillId="0" borderId="14" xfId="0" applyFont="1" applyBorder="1" applyAlignment="1">
      <alignment horizontal="center"/>
    </xf>
    <xf numFmtId="2" fontId="7" fillId="0" borderId="21" xfId="0" applyNumberFormat="1" applyFont="1" applyBorder="1" applyAlignment="1">
      <alignment vertical="top" wrapText="1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22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7" fillId="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"/>
    </sheetView>
  </sheetViews>
  <sheetFormatPr defaultColWidth="8.8515625" defaultRowHeight="15.75" customHeight="1"/>
  <cols>
    <col min="1" max="1" width="22.7109375" style="2" customWidth="1"/>
    <col min="2" max="2" width="9.8515625" style="2" customWidth="1"/>
    <col min="3" max="3" width="11.7109375" style="2" customWidth="1"/>
    <col min="4" max="4" width="10.7109375" style="2" customWidth="1"/>
    <col min="5" max="5" width="7.421875" style="2" customWidth="1"/>
    <col min="6" max="6" width="10.421875" style="2" customWidth="1"/>
    <col min="7" max="7" width="14.421875" style="2" customWidth="1"/>
    <col min="8" max="8" width="10.7109375" style="2" customWidth="1"/>
    <col min="9" max="10" width="10.140625" style="2" customWidth="1"/>
    <col min="11" max="11" width="11.421875" style="2" customWidth="1"/>
    <col min="12" max="12" width="14.7109375" style="2" customWidth="1"/>
    <col min="13" max="16384" width="8.8515625" style="2" customWidth="1"/>
  </cols>
  <sheetData>
    <row r="1" ht="15.75" customHeight="1">
      <c r="A1" s="69" t="s">
        <v>65</v>
      </c>
    </row>
    <row r="2" spans="1:2" ht="15.75" customHeight="1">
      <c r="A2" s="79" t="s">
        <v>96</v>
      </c>
      <c r="B2" s="79"/>
    </row>
    <row r="3" spans="1:12" ht="15.75" customHeight="1">
      <c r="A3" s="70"/>
      <c r="B3" s="70"/>
      <c r="C3" s="80" t="s">
        <v>84</v>
      </c>
      <c r="D3" s="80"/>
      <c r="E3" s="80"/>
      <c r="F3" s="70" t="s">
        <v>85</v>
      </c>
      <c r="G3" s="70" t="s">
        <v>86</v>
      </c>
      <c r="H3" s="70" t="s">
        <v>87</v>
      </c>
      <c r="I3" s="70" t="s">
        <v>88</v>
      </c>
      <c r="J3" s="73" t="s">
        <v>89</v>
      </c>
      <c r="K3" s="70" t="s">
        <v>139</v>
      </c>
      <c r="L3" s="70" t="s">
        <v>115</v>
      </c>
    </row>
    <row r="4" spans="1:12" ht="56.25" customHeight="1">
      <c r="A4" s="71" t="s">
        <v>90</v>
      </c>
      <c r="B4" s="71" t="s">
        <v>91</v>
      </c>
      <c r="C4" s="71" t="s">
        <v>92</v>
      </c>
      <c r="D4" s="71" t="s">
        <v>140</v>
      </c>
      <c r="E4" s="71" t="s">
        <v>93</v>
      </c>
      <c r="F4" s="71" t="s">
        <v>142</v>
      </c>
      <c r="G4" s="71" t="s">
        <v>141</v>
      </c>
      <c r="H4" s="71" t="s">
        <v>94</v>
      </c>
      <c r="I4" s="71" t="s">
        <v>143</v>
      </c>
      <c r="J4" s="74" t="s">
        <v>144</v>
      </c>
      <c r="K4" s="71" t="s">
        <v>95</v>
      </c>
      <c r="L4" s="71" t="s">
        <v>114</v>
      </c>
    </row>
    <row r="5" spans="1:12" ht="15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</sheetData>
  <sheetProtection/>
  <mergeCells count="2">
    <mergeCell ref="A2:B2"/>
    <mergeCell ref="C3:E3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B1" sqref="B1"/>
    </sheetView>
  </sheetViews>
  <sheetFormatPr defaultColWidth="9.140625" defaultRowHeight="15.75" customHeight="1"/>
  <cols>
    <col min="1" max="1" width="33.8515625" style="2" customWidth="1"/>
    <col min="2" max="2" width="9.140625" style="2" customWidth="1"/>
    <col min="3" max="3" width="15.421875" style="2" customWidth="1"/>
    <col min="4" max="4" width="13.140625" style="2" customWidth="1"/>
    <col min="5" max="16384" width="9.140625" style="2" customWidth="1"/>
  </cols>
  <sheetData>
    <row r="1" spans="1:2" ht="15.75" customHeight="1">
      <c r="A1" s="1" t="s">
        <v>186</v>
      </c>
      <c r="B1" s="2">
        <f>'5-Minute QuickScan'!B5</f>
        <v>0</v>
      </c>
    </row>
    <row r="3" spans="1:6" ht="15.75" customHeight="1">
      <c r="A3" s="68" t="s">
        <v>158</v>
      </c>
      <c r="B3" s="68">
        <v>2014</v>
      </c>
      <c r="C3" s="68">
        <v>2013</v>
      </c>
      <c r="D3" s="68">
        <v>2012</v>
      </c>
      <c r="E3" s="68">
        <v>2011</v>
      </c>
      <c r="F3" s="68">
        <v>2010</v>
      </c>
    </row>
    <row r="4" ht="15.75" customHeight="1">
      <c r="A4" s="1"/>
    </row>
    <row r="5" spans="1:6" ht="15.75" customHeight="1">
      <c r="A5" s="44" t="s">
        <v>135</v>
      </c>
      <c r="B5" s="45"/>
      <c r="C5" s="45"/>
      <c r="D5" s="45"/>
      <c r="E5" s="45"/>
      <c r="F5" s="45"/>
    </row>
    <row r="6" spans="1:2" ht="15.75" customHeight="1">
      <c r="A6" s="2" t="s">
        <v>69</v>
      </c>
      <c r="B6" s="16"/>
    </row>
    <row r="7" spans="1:2" ht="15.75" customHeight="1">
      <c r="A7" s="2" t="s">
        <v>136</v>
      </c>
      <c r="B7" s="16"/>
    </row>
    <row r="8" spans="1:3" ht="15.75" customHeight="1">
      <c r="A8" s="2" t="s">
        <v>197</v>
      </c>
      <c r="B8" s="16"/>
      <c r="C8" s="46" t="s">
        <v>67</v>
      </c>
    </row>
    <row r="9" spans="1:3" ht="15.75" customHeight="1">
      <c r="A9" s="2" t="s">
        <v>137</v>
      </c>
      <c r="B9" s="16"/>
      <c r="C9" s="46" t="s">
        <v>68</v>
      </c>
    </row>
    <row r="11" spans="1:6" ht="15.75" customHeight="1">
      <c r="A11" s="44" t="s">
        <v>138</v>
      </c>
      <c r="B11" s="45"/>
      <c r="C11" s="45"/>
      <c r="D11" s="45"/>
      <c r="E11" s="45"/>
      <c r="F11" s="45"/>
    </row>
    <row r="12" ht="15.75" customHeight="1">
      <c r="A12" s="2" t="s">
        <v>28</v>
      </c>
    </row>
    <row r="13" spans="1:3" ht="15.75" customHeight="1">
      <c r="A13" s="2" t="s">
        <v>145</v>
      </c>
      <c r="B13" s="16"/>
      <c r="C13" s="46" t="s">
        <v>238</v>
      </c>
    </row>
    <row r="16" spans="1:6" ht="15.75" customHeight="1">
      <c r="A16" s="44" t="s">
        <v>213</v>
      </c>
      <c r="B16" s="45"/>
      <c r="C16" s="45"/>
      <c r="D16" s="45"/>
      <c r="E16" s="45"/>
      <c r="F16" s="45"/>
    </row>
    <row r="17" ht="15.75" customHeight="1">
      <c r="A17" s="1" t="s">
        <v>212</v>
      </c>
    </row>
    <row r="18" spans="2:6" ht="15.75" customHeight="1">
      <c r="B18" s="1">
        <f>B3</f>
        <v>2014</v>
      </c>
      <c r="C18" s="1">
        <f>C3</f>
        <v>2013</v>
      </c>
      <c r="D18" s="1">
        <f>D3</f>
        <v>2012</v>
      </c>
      <c r="E18" s="1">
        <f>E3</f>
        <v>2011</v>
      </c>
      <c r="F18" s="1">
        <f>F3</f>
        <v>2010</v>
      </c>
    </row>
    <row r="19" spans="1:6" ht="15.75" customHeight="1">
      <c r="A19" s="2" t="s">
        <v>218</v>
      </c>
      <c r="B19" s="16"/>
      <c r="C19" s="16"/>
      <c r="D19" s="16"/>
      <c r="E19" s="16"/>
      <c r="F19" s="16"/>
    </row>
    <row r="20" spans="1:6" ht="15.75" customHeight="1">
      <c r="A20" s="2" t="s">
        <v>214</v>
      </c>
      <c r="B20" s="16"/>
      <c r="C20" s="16"/>
      <c r="D20" s="16"/>
      <c r="E20" s="16"/>
      <c r="F20" s="16"/>
    </row>
    <row r="21" spans="1:6" ht="15.75" customHeight="1">
      <c r="A21" s="2" t="s">
        <v>196</v>
      </c>
      <c r="B21" s="16"/>
      <c r="C21" s="16"/>
      <c r="D21" s="16"/>
      <c r="E21" s="16"/>
      <c r="F21" s="16"/>
    </row>
    <row r="22" spans="1:6" ht="15.75" customHeight="1">
      <c r="A22" s="2" t="s">
        <v>159</v>
      </c>
      <c r="B22" s="16"/>
      <c r="C22" s="16"/>
      <c r="D22" s="16"/>
      <c r="E22" s="16"/>
      <c r="F22" s="16"/>
    </row>
    <row r="23" spans="1:6" ht="15.75" customHeight="1">
      <c r="A23" s="2" t="s">
        <v>215</v>
      </c>
      <c r="B23" s="16"/>
      <c r="C23" s="16"/>
      <c r="D23" s="16"/>
      <c r="E23" s="16"/>
      <c r="F23" s="16"/>
    </row>
    <row r="24" spans="1:6" ht="15.75" customHeight="1">
      <c r="A24" s="2" t="s">
        <v>216</v>
      </c>
      <c r="B24" s="16"/>
      <c r="C24" s="16"/>
      <c r="D24" s="16"/>
      <c r="E24" s="16"/>
      <c r="F24" s="16"/>
    </row>
    <row r="26" ht="15.75" customHeight="1">
      <c r="A26" s="1" t="s">
        <v>217</v>
      </c>
    </row>
    <row r="27" spans="2:6" ht="15.75" customHeight="1">
      <c r="B27" s="1">
        <f>B3</f>
        <v>2014</v>
      </c>
      <c r="C27" s="1">
        <f>C3</f>
        <v>2013</v>
      </c>
      <c r="D27" s="1">
        <f>D3</f>
        <v>2012</v>
      </c>
      <c r="E27" s="1">
        <f>E3</f>
        <v>2011</v>
      </c>
      <c r="F27" s="1">
        <f>F3</f>
        <v>2010</v>
      </c>
    </row>
    <row r="28" spans="1:6" ht="15.75" customHeight="1">
      <c r="A28" s="2" t="s">
        <v>219</v>
      </c>
      <c r="B28" s="16"/>
      <c r="C28" s="16"/>
      <c r="D28" s="16"/>
      <c r="E28" s="16"/>
      <c r="F28" s="16"/>
    </row>
    <row r="29" spans="1:6" ht="15.75" customHeight="1">
      <c r="A29" s="2" t="s">
        <v>129</v>
      </c>
      <c r="B29" s="16"/>
      <c r="C29" s="16"/>
      <c r="D29" s="16"/>
      <c r="E29" s="16"/>
      <c r="F29" s="16"/>
    </row>
    <row r="30" spans="1:6" ht="15.75" customHeight="1">
      <c r="A30" s="2" t="s">
        <v>82</v>
      </c>
      <c r="B30" s="16"/>
      <c r="C30" s="16"/>
      <c r="D30" s="16"/>
      <c r="E30" s="16"/>
      <c r="F30" s="16"/>
    </row>
    <row r="31" spans="1:6" ht="15.75" customHeight="1">
      <c r="A31" s="2" t="s">
        <v>130</v>
      </c>
      <c r="B31" s="16"/>
      <c r="C31" s="16"/>
      <c r="D31" s="16"/>
      <c r="E31" s="16"/>
      <c r="F31" s="16"/>
    </row>
    <row r="32" spans="1:6" ht="15.75" customHeight="1">
      <c r="A32" s="2" t="s">
        <v>150</v>
      </c>
      <c r="B32" s="16"/>
      <c r="C32" s="16"/>
      <c r="D32" s="16"/>
      <c r="E32" s="16"/>
      <c r="F32" s="16"/>
    </row>
    <row r="33" spans="1:6" ht="15.75" customHeight="1">
      <c r="A33" s="2" t="s">
        <v>198</v>
      </c>
      <c r="B33" s="47"/>
      <c r="C33" s="21"/>
      <c r="D33" s="21"/>
      <c r="E33" s="21"/>
      <c r="F33" s="21"/>
    </row>
    <row r="34" spans="1:6" ht="15.75" customHeight="1">
      <c r="A34" s="2" t="s">
        <v>131</v>
      </c>
      <c r="B34" s="16"/>
      <c r="C34" s="16"/>
      <c r="D34" s="16"/>
      <c r="E34" s="16"/>
      <c r="F34" s="16"/>
    </row>
    <row r="35" spans="1:6" ht="15.75" customHeight="1">
      <c r="A35" s="2" t="s">
        <v>174</v>
      </c>
      <c r="B35" s="16"/>
      <c r="C35" s="16"/>
      <c r="D35" s="16"/>
      <c r="E35" s="16"/>
      <c r="F35" s="16"/>
    </row>
    <row r="36" spans="2:6" ht="15.75" customHeight="1">
      <c r="B36" s="21"/>
      <c r="C36" s="21"/>
      <c r="D36" s="21"/>
      <c r="E36" s="21"/>
      <c r="F36" s="21"/>
    </row>
    <row r="37" spans="2:6" ht="15.75" customHeight="1">
      <c r="B37" s="1">
        <f>B3</f>
        <v>2014</v>
      </c>
      <c r="C37" s="1">
        <f>C3</f>
        <v>2013</v>
      </c>
      <c r="D37" s="1">
        <f>D3</f>
        <v>2012</v>
      </c>
      <c r="E37" s="1">
        <f>E3</f>
        <v>2011</v>
      </c>
      <c r="F37" s="1">
        <f>F3</f>
        <v>2010</v>
      </c>
    </row>
    <row r="38" spans="1:6" ht="15.75" customHeight="1">
      <c r="A38" s="2" t="s">
        <v>132</v>
      </c>
      <c r="B38" s="16"/>
      <c r="C38" s="16"/>
      <c r="D38" s="16"/>
      <c r="E38" s="16"/>
      <c r="F38" s="16"/>
    </row>
    <row r="40" ht="15.75" customHeight="1">
      <c r="A40" s="1" t="s">
        <v>134</v>
      </c>
    </row>
    <row r="41" spans="2:6" ht="15.75" customHeight="1">
      <c r="B41" s="1">
        <f>B3</f>
        <v>2014</v>
      </c>
      <c r="C41" s="1">
        <f>C3</f>
        <v>2013</v>
      </c>
      <c r="D41" s="1">
        <f>D3</f>
        <v>2012</v>
      </c>
      <c r="E41" s="1">
        <f>E3</f>
        <v>2011</v>
      </c>
      <c r="F41" s="1">
        <f>F3</f>
        <v>2010</v>
      </c>
    </row>
    <row r="42" spans="1:6" ht="15.75" customHeight="1">
      <c r="A42" s="2" t="s">
        <v>133</v>
      </c>
      <c r="B42" s="16"/>
      <c r="C42" s="16"/>
      <c r="D42" s="16"/>
      <c r="E42" s="16"/>
      <c r="F42" s="16"/>
    </row>
    <row r="43" spans="1:6" ht="15.75" customHeight="1">
      <c r="A43" s="2" t="s">
        <v>239</v>
      </c>
      <c r="B43" s="16"/>
      <c r="C43" s="16"/>
      <c r="D43" s="16"/>
      <c r="E43" s="16"/>
      <c r="F43" s="16"/>
    </row>
    <row r="45" spans="1:6" ht="15.75" customHeight="1">
      <c r="A45" s="44" t="s">
        <v>146</v>
      </c>
      <c r="B45" s="45"/>
      <c r="C45" s="45"/>
      <c r="D45" s="45"/>
      <c r="E45" s="45"/>
      <c r="F45" s="45"/>
    </row>
    <row r="46" ht="15.75" customHeight="1">
      <c r="A46" s="2" t="s">
        <v>147</v>
      </c>
    </row>
    <row r="47" spans="2:4" ht="15.75" customHeight="1">
      <c r="B47" s="1" t="s">
        <v>148</v>
      </c>
      <c r="C47" s="1" t="s">
        <v>149</v>
      </c>
      <c r="D47" s="1"/>
    </row>
    <row r="48" spans="1:4" ht="15.75" customHeight="1">
      <c r="A48" s="2">
        <f>B3</f>
        <v>2014</v>
      </c>
      <c r="B48" s="16"/>
      <c r="C48" s="16"/>
      <c r="D48" s="21"/>
    </row>
    <row r="49" spans="1:4" ht="15.75" customHeight="1">
      <c r="A49" s="2">
        <f>C3</f>
        <v>2013</v>
      </c>
      <c r="B49" s="16"/>
      <c r="C49" s="16"/>
      <c r="D49" s="21"/>
    </row>
    <row r="50" spans="1:4" ht="15.75" customHeight="1">
      <c r="A50" s="2">
        <f>D3</f>
        <v>2012</v>
      </c>
      <c r="B50" s="16"/>
      <c r="C50" s="16"/>
      <c r="D50" s="21"/>
    </row>
    <row r="51" spans="1:4" ht="15.75" customHeight="1">
      <c r="A51" s="2">
        <f>E3</f>
        <v>2011</v>
      </c>
      <c r="B51" s="16"/>
      <c r="C51" s="16"/>
      <c r="D51" s="21"/>
    </row>
    <row r="52" spans="1:4" ht="15.75" customHeight="1">
      <c r="A52" s="2">
        <f>F3</f>
        <v>2010</v>
      </c>
      <c r="B52" s="16"/>
      <c r="C52" s="16"/>
      <c r="D52" s="21"/>
    </row>
    <row r="53" spans="1:4" ht="15.75" customHeight="1">
      <c r="A53" s="2">
        <f>F3-1</f>
        <v>2009</v>
      </c>
      <c r="B53" s="16"/>
      <c r="D53" s="21"/>
    </row>
    <row r="54" spans="1:4" ht="15.75" customHeight="1">
      <c r="A54" s="2">
        <f>F3-2</f>
        <v>2008</v>
      </c>
      <c r="B54" s="16"/>
      <c r="D54" s="21"/>
    </row>
    <row r="55" spans="1:4" ht="15.75" customHeight="1">
      <c r="A55" s="2">
        <f>F3-3</f>
        <v>2007</v>
      </c>
      <c r="B55" s="16"/>
      <c r="D55" s="21"/>
    </row>
    <row r="56" spans="1:4" ht="15.75" customHeight="1">
      <c r="A56" s="2">
        <f>F3-4</f>
        <v>2006</v>
      </c>
      <c r="B56" s="16"/>
      <c r="D56" s="21"/>
    </row>
    <row r="57" spans="1:4" ht="15.75" customHeight="1">
      <c r="A57" s="2">
        <f>F3-5</f>
        <v>2005</v>
      </c>
      <c r="B57" s="16"/>
      <c r="D57" s="21"/>
    </row>
  </sheetData>
  <sheetProtection/>
  <printOptions/>
  <pageMargins left="0.7" right="0.7" top="0.75" bottom="0.75" header="0.3" footer="0.3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7"/>
  <sheetViews>
    <sheetView workbookViewId="0" topLeftCell="A1">
      <selection activeCell="B140" sqref="B140"/>
    </sheetView>
  </sheetViews>
  <sheetFormatPr defaultColWidth="8.8515625" defaultRowHeight="16.5" customHeight="1"/>
  <cols>
    <col min="1" max="1" width="8.8515625" style="2" customWidth="1"/>
    <col min="2" max="2" width="11.8515625" style="2" customWidth="1"/>
    <col min="3" max="3" width="12.421875" style="2" bestFit="1" customWidth="1"/>
    <col min="4" max="7" width="11.421875" style="2" bestFit="1" customWidth="1"/>
    <col min="8" max="16384" width="8.8515625" style="2" customWidth="1"/>
  </cols>
  <sheetData>
    <row r="1" ht="16.5" customHeight="1">
      <c r="A1" s="1" t="s">
        <v>7</v>
      </c>
    </row>
    <row r="3" spans="1:2" ht="16.5" customHeight="1" thickBot="1">
      <c r="A3" s="1">
        <v>1</v>
      </c>
      <c r="B3" s="1" t="s">
        <v>227</v>
      </c>
    </row>
    <row r="4" spans="2:7" ht="16.5" customHeight="1" thickBot="1">
      <c r="B4" s="3" t="s">
        <v>158</v>
      </c>
      <c r="C4" s="4">
        <f>'Data Input'!B3</f>
        <v>2014</v>
      </c>
      <c r="D4" s="4">
        <f>'Data Input'!C3</f>
        <v>2013</v>
      </c>
      <c r="E4" s="4">
        <f>'Data Input'!D3</f>
        <v>2012</v>
      </c>
      <c r="F4" s="4">
        <f>'Data Input'!E3</f>
        <v>2011</v>
      </c>
      <c r="G4" s="4">
        <f>'Data Input'!F3</f>
        <v>2010</v>
      </c>
    </row>
    <row r="5" spans="2:7" ht="16.5" customHeight="1">
      <c r="B5" s="5" t="s">
        <v>159</v>
      </c>
      <c r="C5" s="6">
        <f>'Data Input'!B22</f>
        <v>0</v>
      </c>
      <c r="D5" s="6">
        <f>'Data Input'!C22</f>
        <v>0</v>
      </c>
      <c r="E5" s="6">
        <f>'Data Input'!D22</f>
        <v>0</v>
      </c>
      <c r="F5" s="6">
        <f>'Data Input'!E22</f>
        <v>0</v>
      </c>
      <c r="G5" s="6">
        <f>'Data Input'!F22</f>
        <v>0</v>
      </c>
    </row>
    <row r="6" spans="2:7" ht="16.5" customHeight="1">
      <c r="B6" s="7" t="s">
        <v>160</v>
      </c>
      <c r="C6" s="8">
        <f>'Data Input'!B23</f>
        <v>0</v>
      </c>
      <c r="D6" s="8">
        <f>'Data Input'!C23</f>
        <v>0</v>
      </c>
      <c r="E6" s="8">
        <f>'Data Input'!D23</f>
        <v>0</v>
      </c>
      <c r="F6" s="8">
        <f>'Data Input'!E23</f>
        <v>0</v>
      </c>
      <c r="G6" s="8">
        <f>'Data Input'!F23</f>
        <v>0</v>
      </c>
    </row>
    <row r="7" spans="2:7" ht="24.75" customHeight="1">
      <c r="B7" s="7" t="s">
        <v>5</v>
      </c>
      <c r="C7" s="9">
        <f>'Data Input'!B32</f>
        <v>0</v>
      </c>
      <c r="D7" s="9">
        <f>'Data Input'!C32</f>
        <v>0</v>
      </c>
      <c r="E7" s="9">
        <f>'Data Input'!D32</f>
        <v>0</v>
      </c>
      <c r="F7" s="9">
        <f>'Data Input'!E32</f>
        <v>0</v>
      </c>
      <c r="G7" s="9">
        <f>'Data Input'!F32</f>
        <v>0</v>
      </c>
    </row>
    <row r="8" spans="2:7" ht="26.25" customHeight="1">
      <c r="B8" s="7" t="s">
        <v>174</v>
      </c>
      <c r="C8" s="10">
        <f>'Data Input'!B35</f>
        <v>0</v>
      </c>
      <c r="D8" s="10">
        <f>'Data Input'!C35</f>
        <v>0</v>
      </c>
      <c r="E8" s="10">
        <f>'Data Input'!D35</f>
        <v>0</v>
      </c>
      <c r="F8" s="10">
        <f>'Data Input'!E35</f>
        <v>0</v>
      </c>
      <c r="G8" s="10">
        <f>'Data Input'!F35</f>
        <v>0</v>
      </c>
    </row>
    <row r="9" spans="2:7" ht="28.5" customHeight="1" thickBot="1">
      <c r="B9" s="11" t="s">
        <v>161</v>
      </c>
      <c r="C9" s="12">
        <f>SUM(C7:C8)</f>
        <v>0</v>
      </c>
      <c r="D9" s="12">
        <f>SUM(D7:D8)</f>
        <v>0</v>
      </c>
      <c r="E9" s="12">
        <f>SUM(E7:E8)</f>
        <v>0</v>
      </c>
      <c r="F9" s="12">
        <f>SUM(F7:F8)</f>
        <v>0</v>
      </c>
      <c r="G9" s="12">
        <f>SUM(G7:G8)</f>
        <v>0</v>
      </c>
    </row>
    <row r="10" spans="2:7" ht="16.5" customHeight="1" thickBot="1">
      <c r="B10" s="13" t="s">
        <v>157</v>
      </c>
      <c r="C10" s="14" t="e">
        <f>(C5+C6)/C9</f>
        <v>#DIV/0!</v>
      </c>
      <c r="D10" s="14" t="e">
        <f>(D5+D6)/D9</f>
        <v>#DIV/0!</v>
      </c>
      <c r="E10" s="14" t="e">
        <f>(E5+E6)/E9</f>
        <v>#DIV/0!</v>
      </c>
      <c r="F10" s="14" t="e">
        <f>(F5+F6)/F9</f>
        <v>#DIV/0!</v>
      </c>
      <c r="G10" s="14" t="e">
        <f>(G5+G6)/G9</f>
        <v>#DIV/0!</v>
      </c>
    </row>
    <row r="12" spans="1:2" ht="16.5" customHeight="1">
      <c r="A12" s="1">
        <v>2</v>
      </c>
      <c r="B12" s="1" t="s">
        <v>230</v>
      </c>
    </row>
    <row r="14" spans="2:7" ht="16.5" customHeight="1">
      <c r="B14" s="7" t="s">
        <v>158</v>
      </c>
      <c r="C14" s="7">
        <f>'Data Input'!B3</f>
        <v>2014</v>
      </c>
      <c r="D14" s="7">
        <f>D4</f>
        <v>2013</v>
      </c>
      <c r="E14" s="7">
        <f>E4</f>
        <v>2012</v>
      </c>
      <c r="F14" s="7">
        <f>F4</f>
        <v>2011</v>
      </c>
      <c r="G14" s="7">
        <f>G4</f>
        <v>2010</v>
      </c>
    </row>
    <row r="15" spans="2:7" ht="16.5" customHeight="1">
      <c r="B15" s="15" t="s">
        <v>168</v>
      </c>
      <c r="C15" s="16">
        <f>'Data Input'!C48</f>
        <v>0</v>
      </c>
      <c r="D15" s="16">
        <f>'Data Input'!C49</f>
        <v>0</v>
      </c>
      <c r="E15" s="16">
        <f>'Data Input'!C50</f>
        <v>0</v>
      </c>
      <c r="F15" s="16">
        <f>'Data Input'!C51</f>
        <v>0</v>
      </c>
      <c r="G15" s="16">
        <f>'Data Input'!C52</f>
        <v>0</v>
      </c>
    </row>
    <row r="17" spans="2:5" ht="36" customHeight="1">
      <c r="B17" s="7" t="s">
        <v>169</v>
      </c>
      <c r="C17" s="7" t="s">
        <v>170</v>
      </c>
      <c r="D17" s="7" t="s">
        <v>171</v>
      </c>
      <c r="E17" s="7" t="s">
        <v>4</v>
      </c>
    </row>
    <row r="18" spans="2:6" ht="16.5" customHeight="1">
      <c r="B18" s="17" t="b">
        <f>IF(AND(C15&gt;=0,$G$15&gt;0),((C15/$G$15)^(0.25)-1),IF(AND(C15&lt;=0,$G$15&lt;0,C15&lt;$G$15),-((C15/$G$15)^(0.25)-1),IF(AND(C15&lt;=0,$G$15&lt;0,C15&gt;=$G$15),(($G$15/C15)^(0.25)-1),IF(AND(C15&gt;=0,$G$15&lt;0),(((C15+ABS($G$15))/ABS($G$15))^(0.25)-1),IF(AND(C15&lt;0,$G$15&gt;0),(-(((ABS(C15)+$G$15/ABS(C15))^0.25)-1)))))))</f>
        <v>0</v>
      </c>
      <c r="C18" s="17" t="b">
        <f>IF(AND(C15&gt;=0,$F$15&gt;0),((C15/$F$15)^(0.333)-1),IF(AND(C15&lt;=0,$F$15&lt;0,C15&lt;$F$15),-((C15/$F$15)^(0.333)-1),IF(AND(C15&lt;=0,$F$15&lt;0,C15&gt;=$F$15),(($F$15/C15)^(0.333)-1),IF(AND(C15&gt;=0,$F$15&lt;0),(((C15+ABS($F$15))/ABS($F$15))^(0.333)-1),IF(AND(C15&lt;0,$F$15&gt;0),(-(((ABS(C15)+$F$15/ABS(C15))^0.333)-1)))))))</f>
        <v>0</v>
      </c>
      <c r="D18" s="76" t="b">
        <f>IF(AND(C15&gt;=0,$E$15&gt;0),((C15/$E$15)^(0.5)-1),IF(AND(C15&lt;=0,$E$15&lt;0,C15&lt;$E$15),-((C15/$E$15)^(0.5)-1),IF(AND(C15&lt;=0,$E$15&lt;0,C15&gt;=$E$15),(($E$15/C15)^(0.5)-1),IF(AND(C15&gt;=0,$E$15&lt;0),(((E15+ABS($C$15))/ABS($E$15))^(0.5)-1),IF(AND(C15&lt;0,$E$15&gt;0),(-(((ABS(C15)+$E$15/ABS(C15))^0.5)-1)))))))</f>
        <v>0</v>
      </c>
      <c r="E18" s="17" t="b">
        <f>IF(AND(C15&gt;=0,$D$15&gt;0),((C15/$D$15)^(1)-1),IF(AND(C15&lt;=0,$D$15&lt;0,C15&lt;$D$15),-((C15/$D$15)^(1)-1),IF(AND(C15&lt;=0,$D$15&lt;0,C15&gt;=$D$15),(($D$15/C15)^(1)-1),IF(AND(C15&gt;=0,$D$15&lt;0),(((C15+ABS($D$15))/ABS($D$15))^(1)-1),IF(AND(C15&lt;0,$D$15&gt;0),(-(((ABS(C15)+$D$15/ABS(C15))^1)-1)))))))</f>
        <v>0</v>
      </c>
      <c r="F18" s="1"/>
    </row>
    <row r="20" spans="1:2" ht="16.5" customHeight="1">
      <c r="A20" s="1">
        <v>3</v>
      </c>
      <c r="B20" s="75" t="s">
        <v>231</v>
      </c>
    </row>
    <row r="21" ht="16.5" customHeight="1" thickBot="1">
      <c r="B21" s="18"/>
    </row>
    <row r="22" spans="2:7" ht="16.5" customHeight="1" thickBot="1">
      <c r="B22" s="3" t="s">
        <v>158</v>
      </c>
      <c r="C22" s="7">
        <f>'Data Input'!B3</f>
        <v>2014</v>
      </c>
      <c r="D22" s="7">
        <f>'Data Input'!C3</f>
        <v>2013</v>
      </c>
      <c r="E22" s="7">
        <f>'Data Input'!D3</f>
        <v>2012</v>
      </c>
      <c r="F22" s="7">
        <f>'Data Input'!E3</f>
        <v>2011</v>
      </c>
      <c r="G22" s="7">
        <f>'Data Input'!F3</f>
        <v>2010</v>
      </c>
    </row>
    <row r="23" spans="2:7" ht="16.5" customHeight="1" thickBot="1">
      <c r="B23" s="13" t="s">
        <v>6</v>
      </c>
      <c r="C23" s="19">
        <f>'Data Input'!B24</f>
        <v>0</v>
      </c>
      <c r="D23" s="19">
        <f>'Data Input'!C24</f>
        <v>0</v>
      </c>
      <c r="E23" s="19">
        <f>'Data Input'!D24</f>
        <v>0</v>
      </c>
      <c r="F23" s="19">
        <f>'Data Input'!E24</f>
        <v>0</v>
      </c>
      <c r="G23" s="19">
        <f>'Data Input'!F24</f>
        <v>0</v>
      </c>
    </row>
    <row r="25" spans="2:6" ht="26.25" customHeight="1">
      <c r="B25" s="7" t="s">
        <v>169</v>
      </c>
      <c r="C25" s="7" t="s">
        <v>170</v>
      </c>
      <c r="D25" s="7" t="s">
        <v>171</v>
      </c>
      <c r="E25" s="7" t="s">
        <v>4</v>
      </c>
      <c r="F25" s="20"/>
    </row>
    <row r="26" spans="2:6" ht="16.5" customHeight="1">
      <c r="B26" s="17" t="b">
        <f>IF(AND(C23&gt;=0,$G$23&gt;0),((C23/$G$23)^(0.25)-1),IF(AND(C23&lt;=0,$G$23&lt;0,C23&lt;$G$23),-((C23/$G$23)^(0.25)-1),IF(AND(C23&lt;=0,$G$23&lt;0,C23&gt;=$G$23),(($G$23/C23)^(0.25)-1),IF(AND(C23&gt;=0,$G$23&lt;0),(((C23+ABS($G$23))/ABS($G$23))^(0.25)-1),IF(AND(C23&lt;0,$G$23&gt;0),(-(((ABS(C23)+$G$23/ABS(C23))^0.25)-1)))))))</f>
        <v>0</v>
      </c>
      <c r="C26" s="17" t="b">
        <f>IF(AND(C23&gt;=0,$F$23&gt;0),((C23/$F$23)^(0.333)-1),IF(AND(C23&lt;=0,$F$23&lt;0,C23&lt;$F$23),-((C23/$F$23)^(0.333)-1),IF(AND(C23&lt;=0,$F$23&lt;0,C23&gt;=$F$23),(($F$23/C23)^(0.333)-1),IF(AND(C23&gt;=0,$F$23&lt;0),(((C23+ABS($F$23))/ABS($F$23))^(0.333)-1),IF(AND(C23&lt;0,$F$23&gt;0),(-(((ABS(C23)+$F$23/ABS(C23))^0.333)-1)))))))</f>
        <v>0</v>
      </c>
      <c r="D26" s="17" t="b">
        <f>IF(AND(C23&gt;=0,$E$23&gt;0),((C23/$E$23)^(0.5)-1),IF(AND(C23&lt;=0,$E$23&lt;0,C23&lt;$E$23),-((C23/$E$23)^(0.5)-1),IF(AND(C23&lt;=0,$E$23&lt;0,C23&gt;=$E$23),(($E$23/C23)^(0.5)-1),IF(AND(C23&gt;=0,$E$23&lt;0),(((E23+ABS($E$23))/ABS($E$23))^(0.5)-1),IF(AND(C23&lt;0,$E$23&gt;0),(-(((ABS(C23)+$E$23/ABS(C23))^0.5)-1)))))))</f>
        <v>0</v>
      </c>
      <c r="E26" s="17" t="b">
        <f>IF(AND(C23&gt;=0,$D$23&gt;0),((C23/$D$23)^(1)-1),IF(AND(C23&lt;=0,$D$23&lt;0,C23&lt;$D$23),-((C23/$D$23)^(1)-1),IF(AND(C23&lt;=0,$D$23&lt;0,C23&gt;=$D$23),(($D$23/C23)^(1)-1),IF(AND(C23&gt;=0,$D$23&lt;0),(((C23+ABS($D$23))/ABS($D$23))^(1)-1),IF(AND(C23&lt;0,$D$23&gt;0),(-(((ABS(C23)+$D$23/ABS(C23))^1)-1)))))))</f>
        <v>0</v>
      </c>
      <c r="F26" s="21"/>
    </row>
    <row r="28" spans="1:2" ht="16.5" customHeight="1">
      <c r="A28" s="1">
        <v>4</v>
      </c>
      <c r="B28" s="75" t="s">
        <v>232</v>
      </c>
    </row>
    <row r="29" ht="16.5" customHeight="1" thickBot="1"/>
    <row r="30" spans="2:7" ht="16.5" customHeight="1" thickBot="1">
      <c r="B30" s="3" t="s">
        <v>158</v>
      </c>
      <c r="C30" s="7">
        <f>'Data Input'!B3</f>
        <v>2014</v>
      </c>
      <c r="D30" s="7">
        <f>'Data Input'!C3</f>
        <v>2013</v>
      </c>
      <c r="E30" s="7">
        <f>'Data Input'!D3</f>
        <v>2012</v>
      </c>
      <c r="F30" s="7">
        <f>'Data Input'!E3</f>
        <v>2011</v>
      </c>
      <c r="G30" s="7">
        <f>'Data Input'!F3</f>
        <v>2010</v>
      </c>
    </row>
    <row r="31" spans="2:7" ht="25.5" customHeight="1" thickBot="1">
      <c r="B31" s="13" t="s">
        <v>8</v>
      </c>
      <c r="C31" s="22">
        <f>'Data Input'!B19</f>
        <v>0</v>
      </c>
      <c r="D31" s="22">
        <f>'Data Input'!C19</f>
        <v>0</v>
      </c>
      <c r="E31" s="22">
        <f>'Data Input'!D19</f>
        <v>0</v>
      </c>
      <c r="F31" s="22">
        <f>'Data Input'!E19</f>
        <v>0</v>
      </c>
      <c r="G31" s="22">
        <f>'Data Input'!F19</f>
        <v>0</v>
      </c>
    </row>
    <row r="33" ht="16.5" customHeight="1" thickBot="1">
      <c r="B33" s="1" t="s">
        <v>233</v>
      </c>
    </row>
    <row r="34" spans="2:5" ht="27" customHeight="1" thickBot="1">
      <c r="B34" s="3" t="s">
        <v>169</v>
      </c>
      <c r="C34" s="4" t="s">
        <v>170</v>
      </c>
      <c r="D34" s="4" t="s">
        <v>171</v>
      </c>
      <c r="E34" s="4" t="s">
        <v>4</v>
      </c>
    </row>
    <row r="35" spans="2:5" ht="16.5" customHeight="1">
      <c r="B35" s="77" t="b">
        <f>IF(AND(C31&gt;=0,$G$31&gt;0),((C31/$G$31)^(0.25)-1),IF(AND(C31&lt;=0,$G$31&lt;0,C31&lt;$G$31),-((C31/$G$31)^(0.25)-1),IF(AND(C31&lt;=0,$G$31&lt;0,C31&gt;=$G$31),(($G$31/C31)^(0.25)-1),IF(AND(C31&gt;=0,$G$31&lt;0),(((C31+ABS($G$31))/ABS($G$31))^(0.25)-1),IF(AND(C31&lt;0,$G$31&gt;0),(-(((ABS(C31)+$G$31/ABS(C31))^0.25)-1)))))))</f>
        <v>0</v>
      </c>
      <c r="C35" s="77" t="b">
        <f>IF(AND(C31&gt;=0,$F$31&gt;0),((C31/$F$31)^(0.333)-1),IF(AND(C31&lt;=0,$F$31&lt;0,C31&lt;$F$31),-((C31/$F$31)^(0.333)-1),IF(AND(C31&lt;=0,$F$31&lt;0,C31&gt;=$F$31),(($F$31/C31)^(0.333)-1),IF(AND(C31&gt;=0,$F$31&lt;0),(((C31+ABS($F$31))/ABS($F$31))^(0.333)-1),IF(AND(C31&lt;0,$F$31&gt;0),(-(((ABS(C31)+$F$31/ABS(C31))^0.333)-1)))))))</f>
        <v>0</v>
      </c>
      <c r="D35" s="77" t="b">
        <f>IF(AND(C31&gt;=0,$E$31&gt;0),((C31/$E$31)^(0.5)-1),IF(AND(C31&lt;=0,$E$31&lt;0,C31&lt;$E$31),-((C31/$E$31)^(0.5)-1),IF(AND(C31&lt;=0,$E$31&lt;0,C31&gt;=$E$31),(($E$31/C31)^(0.5)-1),IF(AND(C31&gt;=0,$E$31&lt;0),(((E31+ABS($E$31))/ABS($E$31))^(0.5)-1),IF(AND(C31&lt;0,$E$31&gt;0),(-(((ABS(C31)+$E$31/ABS(C31))^0.5)-1)))))))</f>
        <v>0</v>
      </c>
      <c r="E35" s="77" t="b">
        <f>IF(AND(C31&gt;=0,$D$31&gt;0),((C31/$D$31)^(1)-1),IF(AND(C31&lt;=0,$D$31&lt;0,C31&lt;$D$31),-((C31/$D$31)^(1)-1),IF(AND(C31&lt;=0,$D$31&lt;0,C31&gt;=$D$31),(($D$31/C31)^(1)-1),IF(AND(C31&gt;=0,$D$31&lt;0),(((C31+ABS($D$31))/ABS($D$31))^(1)-1),IF(AND(C31&lt;0,$D$31&gt;0),(-(((ABS(C31)+$D$31/ABS(C31))^1)-1)))))))</f>
        <v>0</v>
      </c>
    </row>
    <row r="36" spans="2:5" ht="16.5" customHeight="1">
      <c r="B36" s="24"/>
      <c r="C36" s="24"/>
      <c r="D36" s="24"/>
      <c r="E36" s="24"/>
    </row>
    <row r="38" spans="1:2" ht="16.5" customHeight="1">
      <c r="A38" s="1">
        <v>5</v>
      </c>
      <c r="B38" s="75" t="s">
        <v>30</v>
      </c>
    </row>
    <row r="39" ht="16.5" customHeight="1" thickBot="1"/>
    <row r="40" spans="2:7" ht="16.5" customHeight="1">
      <c r="B40" s="23" t="s">
        <v>158</v>
      </c>
      <c r="C40" s="7">
        <f>'Data Input'!B3</f>
        <v>2014</v>
      </c>
      <c r="D40" s="7">
        <f>'Data Input'!C3</f>
        <v>2013</v>
      </c>
      <c r="E40" s="7">
        <f>'Data Input'!D3</f>
        <v>2012</v>
      </c>
      <c r="F40" s="7">
        <f>'Data Input'!E3</f>
        <v>2011</v>
      </c>
      <c r="G40" s="7">
        <f>'Data Input'!F3</f>
        <v>2010</v>
      </c>
    </row>
    <row r="41" spans="2:7" ht="16.5" customHeight="1">
      <c r="B41" s="7" t="s">
        <v>9</v>
      </c>
      <c r="C41" s="8">
        <f>'Data Input'!B42</f>
        <v>0</v>
      </c>
      <c r="D41" s="8">
        <f>'Data Input'!C42</f>
        <v>0</v>
      </c>
      <c r="E41" s="8">
        <f>'Data Input'!D42</f>
        <v>0</v>
      </c>
      <c r="F41" s="8">
        <f>'Data Input'!E42</f>
        <v>0</v>
      </c>
      <c r="G41" s="8">
        <f>'Data Input'!F42</f>
        <v>0</v>
      </c>
    </row>
    <row r="42" spans="2:7" ht="16.5" customHeight="1">
      <c r="B42" s="7" t="s">
        <v>31</v>
      </c>
      <c r="C42" s="8">
        <f>'Data Input'!B43</f>
        <v>0</v>
      </c>
      <c r="D42" s="8">
        <f>'Data Input'!C43</f>
        <v>0</v>
      </c>
      <c r="E42" s="8">
        <f>'Data Input'!D43</f>
        <v>0</v>
      </c>
      <c r="F42" s="8">
        <f>'Data Input'!E43</f>
        <v>0</v>
      </c>
      <c r="G42" s="8">
        <f>'Data Input'!F43</f>
        <v>0</v>
      </c>
    </row>
    <row r="43" spans="2:7" ht="16.5" customHeight="1">
      <c r="B43" s="7" t="s">
        <v>32</v>
      </c>
      <c r="C43" s="8">
        <f>C41-C42</f>
        <v>0</v>
      </c>
      <c r="D43" s="8">
        <f>D41-D42</f>
        <v>0</v>
      </c>
      <c r="E43" s="8">
        <f>E41-E42</f>
        <v>0</v>
      </c>
      <c r="F43" s="8">
        <f>F41-F42</f>
        <v>0</v>
      </c>
      <c r="G43" s="8">
        <f>G41-G42</f>
        <v>0</v>
      </c>
    </row>
    <row r="44" ht="18.75" customHeight="1" thickBot="1">
      <c r="B44" s="1" t="s">
        <v>234</v>
      </c>
    </row>
    <row r="45" spans="2:5" ht="28.5" customHeight="1" thickBot="1">
      <c r="B45" s="3" t="s">
        <v>169</v>
      </c>
      <c r="C45" s="4" t="s">
        <v>170</v>
      </c>
      <c r="D45" s="4" t="s">
        <v>171</v>
      </c>
      <c r="E45" s="4" t="s">
        <v>4</v>
      </c>
    </row>
    <row r="46" spans="2:5" ht="16.5" customHeight="1">
      <c r="B46" s="77" t="b">
        <f>IF(AND(C41&gt;=0,$G$41&gt;0),((C41/$G$41)^(0.25)-1),IF(AND(C41&lt;=0,$G$41&lt;0,C41&lt;$G$41),-((C41/$G$41)^(0.25)-1),IF(AND(C41&lt;=0,$G$41&lt;0,C41&gt;=$G$41),(($G$41/C41)^(0.25)-1),IF(AND(C41&gt;=0,$G$41&lt;0),(((C41+ABS($G$41))/ABS($G$41))^(0.25)-1),IF(AND(C41&lt;0,$G$41&gt;0),(-(((ABS(C41)+$G$41/ABS(C41))^0.25)-1)))))))</f>
        <v>0</v>
      </c>
      <c r="C46" s="77" t="b">
        <f>IF(AND(C41&gt;=0,$F$41&gt;0),((C41/$F$41)^(0.333)-1),IF(AND(C41&lt;=0,$F$41&lt;0,C41&lt;$F$41),-((C41/$F$41)^(0.333)-1),IF(AND(C41&lt;=0,$F$41&lt;0,C41&gt;=$F$41),(($F$41/C41)^(0.333)-1),IF(AND(C41&gt;=0,$F$41&lt;0),(((C41+ABS($F$41))/ABS($F$41))^(0.333)-1),IF(AND(C41&lt;0,$F$41&gt;0),(-(((ABS(C41)+$F$41/ABS(C41))^0.333)-1)))))))</f>
        <v>0</v>
      </c>
      <c r="D46" s="77" t="b">
        <f>IF(AND(C41&gt;=0,$E$41&gt;0),((C41/$E$41)^(0.5)-1),IF(AND(C41&lt;=0,$E$41&lt;0,C41&lt;$E$41),-((C41/$E$41)^(0.5)-1),IF(AND(C41&lt;=0,$E$41&lt;0,C41&gt;=$E$41),(($E$41/C41)^(0.5)-1),IF(AND(C41&gt;=0,$E$41&lt;0),(((E41+ABS($E$41))/ABS($E$41))^(0.5)-1),IF(AND(C41&lt;0,$E$41&gt;0),(-(((ABS(C41)+$E$41/ABS(C41))^0.5)-1)))))))</f>
        <v>0</v>
      </c>
      <c r="E46" s="77" t="b">
        <f>IF(AND(C41&gt;=0,$D$41&gt;0),((C41/$D$41)^(1)-1),IF(AND(C41&lt;=0,$D$41&lt;0,C41&lt;$D$41),-((C41/$D$41)^(1)-1),IF(AND(C41&lt;=0,$D$41&lt;0,C41&gt;=$D$41),(($D$41/C41)^(1)-1),IF(AND(C41&gt;=0,$D$41&lt;0),(((C41+ABS($D$41))/ABS($D$41))^(1)-1),IF(AND(C41&lt;0,$D$41&gt;0),(-(((ABS(C41)+$D$41/ABS(C41))^1)-1)))))))</f>
        <v>0</v>
      </c>
    </row>
    <row r="48" ht="16.5" customHeight="1" thickBot="1">
      <c r="B48" s="1" t="s">
        <v>235</v>
      </c>
    </row>
    <row r="49" spans="2:5" ht="27" customHeight="1" thickBot="1">
      <c r="B49" s="3" t="s">
        <v>169</v>
      </c>
      <c r="C49" s="4" t="s">
        <v>170</v>
      </c>
      <c r="D49" s="4" t="s">
        <v>171</v>
      </c>
      <c r="E49" s="4" t="s">
        <v>4</v>
      </c>
    </row>
    <row r="50" spans="2:5" ht="16.5" customHeight="1">
      <c r="B50" s="77" t="b">
        <f>IF(AND(C43&gt;=0,$G$43&gt;0),((C43/$G$43)^(0.25)-1),IF(AND(C43&lt;=0,$G$43&lt;0,C43&lt;$G$43),-((C43/$G$43)^(0.25)-1),IF(AND(C43&lt;=0,$G$43&lt;0,C43&gt;=$G$43),(($G$43/C43)^(0.25)-1),IF(AND(C43&gt;=0,$G$43&lt;0),(((C43+ABS($G$43))/ABS($G$43))^(0.25)-1),IF(AND(C43&lt;0,$G$43&gt;0),(-(((ABS(C43)+$G$43/ABS(C43))^0.25)-1)))))))</f>
        <v>0</v>
      </c>
      <c r="C50" s="77" t="b">
        <f>IF(AND(C43&gt;=0,$F$43&gt;0),((C43/$F$43)^(0.333)-1),IF(AND(C43&lt;=0,$F$43&lt;0,C43&lt;$F$43),-((C43/$F$43)^(0.333)-1),IF(AND(C43&lt;=0,$F$43&lt;0,C43&gt;=$F$43),(($F$43/C43)^(0.333)-1),IF(AND(C43&gt;=0,$F$43&lt;0),(((C43+ABS($F$43))/ABS($F$43))^(0.333)-1),IF(AND(C43&lt;0,$F$43&gt;0),(-(((ABS(C43)+$F$43/ABS(C43))^0.333)-1)))))))</f>
        <v>0</v>
      </c>
      <c r="D50" s="77" t="b">
        <f>IF(AND(C43&gt;=0,$E$43&gt;0),((C43/$E$43)^(0.5)-1),IF(AND(C43&lt;=0,$E$43&lt;0,C43&lt;$E$43),-((C43/$E$43)^(0.5)-1),IF(AND(C43&lt;=0,$E$43&lt;0,C43&gt;=$E$43),(($E$43/C43)^(0.5)-1),IF(AND(C43&gt;=0,$E$43&lt;0),(((E43+ABS($E$43))/ABS($E$43))^(0.5)-1),IF(AND(C43&lt;0,$E$43&gt;0),(-(((ABS(C43)+$E$43/ABS(C43))^0.5)-1)))))))</f>
        <v>0</v>
      </c>
      <c r="E50" s="77" t="b">
        <f>IF(AND(C43&gt;=0,$D$43&gt;0),((C43/$D$43)^(1)-1),IF(AND(C43&lt;=0,$D$43&lt;0,C43&lt;$D$43),-((C43/$D$43)^(1)-1),IF(AND(C43&lt;=0,$D$43&lt;0,C43&gt;=$D$43),(($D$43/C43)^(1)-1),IF(AND(C43&gt;=0,$D$43&lt;0),(((C43+ABS($D$43))/ABS($D$43))^(1)-1),IF(AND(C43&lt;0,$D$43&gt;0),(-(((ABS(C43)+$D$43/ABS(C43))^1)-1)))))))</f>
        <v>0</v>
      </c>
    </row>
    <row r="51" spans="2:5" ht="16.5" customHeight="1">
      <c r="B51" s="24"/>
      <c r="C51" s="24"/>
      <c r="D51" s="24"/>
      <c r="E51" s="24"/>
    </row>
    <row r="52" spans="2:5" ht="16.5" customHeight="1">
      <c r="B52" s="24"/>
      <c r="C52" s="24"/>
      <c r="D52" s="24"/>
      <c r="E52" s="24"/>
    </row>
    <row r="53" spans="1:7" ht="25.5" customHeight="1">
      <c r="A53" s="43">
        <v>6</v>
      </c>
      <c r="B53" s="81" t="s">
        <v>152</v>
      </c>
      <c r="C53" s="82"/>
      <c r="D53" s="82"/>
      <c r="E53" s="82"/>
      <c r="F53" s="82"/>
      <c r="G53" s="82"/>
    </row>
    <row r="54" spans="2:7" ht="16.5" customHeight="1">
      <c r="B54" s="17" t="s">
        <v>158</v>
      </c>
      <c r="C54" s="7">
        <f>'Data Input'!B3</f>
        <v>2014</v>
      </c>
      <c r="D54" s="7">
        <f>'Data Input'!C3</f>
        <v>2013</v>
      </c>
      <c r="E54" s="7">
        <f>'Data Input'!D3</f>
        <v>2012</v>
      </c>
      <c r="F54" s="7">
        <f>'Data Input'!E3</f>
        <v>2011</v>
      </c>
      <c r="G54" s="7">
        <f>'Data Input'!F3</f>
        <v>2010</v>
      </c>
    </row>
    <row r="55" spans="2:7" ht="16.5" customHeight="1">
      <c r="B55" s="17" t="s">
        <v>120</v>
      </c>
      <c r="C55" s="25">
        <f>C31</f>
        <v>0</v>
      </c>
      <c r="D55" s="25">
        <f>D31</f>
        <v>0</v>
      </c>
      <c r="E55" s="25">
        <f>E31</f>
        <v>0</v>
      </c>
      <c r="F55" s="25">
        <f>F31</f>
        <v>0</v>
      </c>
      <c r="G55" s="25">
        <f>G31</f>
        <v>0</v>
      </c>
    </row>
    <row r="56" spans="2:7" ht="24.75" customHeight="1">
      <c r="B56" s="17" t="s">
        <v>214</v>
      </c>
      <c r="C56" s="26">
        <f>'Data Input'!B20</f>
        <v>0</v>
      </c>
      <c r="D56" s="26">
        <f>'Data Input'!C20</f>
        <v>0</v>
      </c>
      <c r="E56" s="26">
        <f>'Data Input'!D20</f>
        <v>0</v>
      </c>
      <c r="F56" s="26">
        <f>'Data Input'!E20</f>
        <v>0</v>
      </c>
      <c r="G56" s="26">
        <f>'Data Input'!F20</f>
        <v>0</v>
      </c>
    </row>
    <row r="57" spans="2:7" ht="26.25" customHeight="1">
      <c r="B57" s="17" t="s">
        <v>151</v>
      </c>
      <c r="C57" s="26" t="e">
        <f>C56/C55</f>
        <v>#DIV/0!</v>
      </c>
      <c r="D57" s="26" t="e">
        <f>D56/D55</f>
        <v>#DIV/0!</v>
      </c>
      <c r="E57" s="26" t="e">
        <f>E56/E55</f>
        <v>#DIV/0!</v>
      </c>
      <c r="F57" s="26" t="e">
        <f>F56/F55</f>
        <v>#DIV/0!</v>
      </c>
      <c r="G57" s="26" t="e">
        <f>G56/G55</f>
        <v>#DIV/0!</v>
      </c>
    </row>
    <row r="58" spans="2:5" ht="16.5" customHeight="1">
      <c r="B58" s="24"/>
      <c r="C58" s="24"/>
      <c r="D58" s="24"/>
      <c r="E58" s="24"/>
    </row>
    <row r="59" spans="2:5" ht="16.5" customHeight="1">
      <c r="B59" s="24"/>
      <c r="C59" s="24"/>
      <c r="D59" s="24"/>
      <c r="E59" s="24"/>
    </row>
    <row r="60" spans="1:7" ht="24.75" customHeight="1">
      <c r="A60" s="43">
        <v>7</v>
      </c>
      <c r="B60" s="81" t="s">
        <v>187</v>
      </c>
      <c r="C60" s="81"/>
      <c r="D60" s="81"/>
      <c r="E60" s="84"/>
      <c r="F60" s="84"/>
      <c r="G60" s="84"/>
    </row>
    <row r="61" spans="2:7" ht="16.5" customHeight="1">
      <c r="B61" s="17" t="s">
        <v>158</v>
      </c>
      <c r="C61" s="7">
        <f>'Data Input'!B3</f>
        <v>2014</v>
      </c>
      <c r="D61" s="7">
        <f>'Data Input'!C3</f>
        <v>2013</v>
      </c>
      <c r="E61" s="7">
        <f>'Data Input'!D3</f>
        <v>2012</v>
      </c>
      <c r="F61" s="7">
        <f>'Data Input'!E3</f>
        <v>2011</v>
      </c>
      <c r="G61" s="7">
        <f>'Data Input'!F3</f>
        <v>2010</v>
      </c>
    </row>
    <row r="62" spans="2:7" ht="16.5" customHeight="1">
      <c r="B62" s="17" t="s">
        <v>120</v>
      </c>
      <c r="C62" s="25">
        <f>C31</f>
        <v>0</v>
      </c>
      <c r="D62" s="25">
        <f>D31</f>
        <v>0</v>
      </c>
      <c r="E62" s="25">
        <f>E31</f>
        <v>0</v>
      </c>
      <c r="F62" s="25">
        <f>F31</f>
        <v>0</v>
      </c>
      <c r="G62" s="25">
        <f>G31</f>
        <v>0</v>
      </c>
    </row>
    <row r="63" spans="2:7" ht="25.5" customHeight="1">
      <c r="B63" s="17" t="s">
        <v>119</v>
      </c>
      <c r="C63" s="8">
        <f>'Data Input'!B21</f>
        <v>0</v>
      </c>
      <c r="D63" s="8">
        <f>'Data Input'!C21</f>
        <v>0</v>
      </c>
      <c r="E63" s="8">
        <f>'Data Input'!D21</f>
        <v>0</v>
      </c>
      <c r="F63" s="8">
        <f>'Data Input'!E21</f>
        <v>0</v>
      </c>
      <c r="G63" s="8">
        <f>'Data Input'!F21</f>
        <v>0</v>
      </c>
    </row>
    <row r="64" spans="2:7" ht="25.5" customHeight="1">
      <c r="B64" s="17" t="s">
        <v>113</v>
      </c>
      <c r="C64" s="26" t="e">
        <f>C63/C62</f>
        <v>#DIV/0!</v>
      </c>
      <c r="D64" s="26" t="e">
        <f>D63/D62</f>
        <v>#DIV/0!</v>
      </c>
      <c r="E64" s="26" t="e">
        <f>E63/E62</f>
        <v>#DIV/0!</v>
      </c>
      <c r="F64" s="26" t="e">
        <f>F63/F62</f>
        <v>#DIV/0!</v>
      </c>
      <c r="G64" s="26" t="e">
        <f>G63/G62</f>
        <v>#DIV/0!</v>
      </c>
    </row>
    <row r="65" spans="2:5" ht="16.5" customHeight="1">
      <c r="B65" s="27"/>
      <c r="C65" s="27"/>
      <c r="D65" s="27"/>
      <c r="E65" s="27"/>
    </row>
    <row r="66" spans="2:5" ht="16.5" customHeight="1">
      <c r="B66" s="27"/>
      <c r="C66" s="27"/>
      <c r="D66" s="27"/>
      <c r="E66" s="27"/>
    </row>
    <row r="67" spans="1:7" ht="16.5" customHeight="1">
      <c r="A67" s="43">
        <v>8</v>
      </c>
      <c r="B67" s="81" t="s">
        <v>153</v>
      </c>
      <c r="C67" s="81"/>
      <c r="D67" s="81"/>
      <c r="E67" s="83"/>
      <c r="F67" s="83"/>
      <c r="G67" s="83"/>
    </row>
    <row r="68" spans="2:7" ht="16.5" customHeight="1">
      <c r="B68" s="17" t="s">
        <v>158</v>
      </c>
      <c r="C68" s="7">
        <f>'Data Input'!B3</f>
        <v>2014</v>
      </c>
      <c r="D68" s="7">
        <f>'Data Input'!C3</f>
        <v>2013</v>
      </c>
      <c r="E68" s="7">
        <f>'Data Input'!D3</f>
        <v>2012</v>
      </c>
      <c r="F68" s="7">
        <f>'Data Input'!E3</f>
        <v>2011</v>
      </c>
      <c r="G68" s="7">
        <f>'Data Input'!F3</f>
        <v>2010</v>
      </c>
    </row>
    <row r="69" spans="2:7" ht="16.5" customHeight="1">
      <c r="B69" s="17" t="s">
        <v>120</v>
      </c>
      <c r="C69" s="25">
        <f>C62</f>
        <v>0</v>
      </c>
      <c r="D69" s="25">
        <f>D62</f>
        <v>0</v>
      </c>
      <c r="E69" s="25">
        <f>E62</f>
        <v>0</v>
      </c>
      <c r="F69" s="25">
        <f>F62</f>
        <v>0</v>
      </c>
      <c r="G69" s="25">
        <f>G62</f>
        <v>0</v>
      </c>
    </row>
    <row r="70" spans="2:7" ht="16.5" customHeight="1">
      <c r="B70" s="17" t="s">
        <v>159</v>
      </c>
      <c r="C70" s="26">
        <f>C5</f>
        <v>0</v>
      </c>
      <c r="D70" s="26">
        <f>D5</f>
        <v>0</v>
      </c>
      <c r="E70" s="26">
        <f>E5</f>
        <v>0</v>
      </c>
      <c r="F70" s="26">
        <f>F5</f>
        <v>0</v>
      </c>
      <c r="G70" s="26">
        <f>G5</f>
        <v>0</v>
      </c>
    </row>
    <row r="71" spans="2:7" ht="16.5" customHeight="1">
      <c r="B71" s="17" t="s">
        <v>118</v>
      </c>
      <c r="C71" s="26" t="e">
        <f>C70/C69</f>
        <v>#DIV/0!</v>
      </c>
      <c r="D71" s="26" t="e">
        <f>D70/D69</f>
        <v>#DIV/0!</v>
      </c>
      <c r="E71" s="26" t="e">
        <f>E70/E69</f>
        <v>#DIV/0!</v>
      </c>
      <c r="F71" s="26" t="e">
        <f>F70/F69</f>
        <v>#DIV/0!</v>
      </c>
      <c r="G71" s="26" t="e">
        <f>G70/G69</f>
        <v>#DIV/0!</v>
      </c>
    </row>
    <row r="72" spans="2:7" ht="16.5" customHeight="1">
      <c r="B72" s="27"/>
      <c r="C72" s="27"/>
      <c r="D72" s="27"/>
      <c r="E72" s="27"/>
      <c r="F72" s="21"/>
      <c r="G72" s="21"/>
    </row>
    <row r="73" spans="2:5" ht="16.5" customHeight="1">
      <c r="B73" s="27"/>
      <c r="C73" s="27"/>
      <c r="D73" s="27"/>
      <c r="E73" s="27"/>
    </row>
    <row r="74" spans="1:7" ht="27" customHeight="1">
      <c r="A74" s="43">
        <v>9</v>
      </c>
      <c r="B74" s="81" t="s">
        <v>66</v>
      </c>
      <c r="C74" s="81"/>
      <c r="D74" s="81"/>
      <c r="E74" s="81"/>
      <c r="F74" s="81"/>
      <c r="G74" s="81"/>
    </row>
    <row r="75" spans="2:7" ht="16.5" customHeight="1">
      <c r="B75" s="17" t="s">
        <v>158</v>
      </c>
      <c r="C75" s="7">
        <f>'Data Input'!B3</f>
        <v>2014</v>
      </c>
      <c r="D75" s="7">
        <f>'Data Input'!C3</f>
        <v>2013</v>
      </c>
      <c r="E75" s="7">
        <f>'Data Input'!D3</f>
        <v>2012</v>
      </c>
      <c r="F75" s="7">
        <f>'Data Input'!E3</f>
        <v>2011</v>
      </c>
      <c r="G75" s="7">
        <f>'Data Input'!F3</f>
        <v>2010</v>
      </c>
    </row>
    <row r="76" spans="2:7" ht="16.5" customHeight="1">
      <c r="B76" s="17" t="s">
        <v>120</v>
      </c>
      <c r="C76" s="26">
        <f>C31</f>
        <v>0</v>
      </c>
      <c r="D76" s="26">
        <f>D31</f>
        <v>0</v>
      </c>
      <c r="E76" s="26">
        <f>E31</f>
        <v>0</v>
      </c>
      <c r="F76" s="26">
        <f>F31</f>
        <v>0</v>
      </c>
      <c r="G76" s="26">
        <f>G31</f>
        <v>0</v>
      </c>
    </row>
    <row r="77" spans="2:7" ht="26.25" customHeight="1">
      <c r="B77" s="17" t="s">
        <v>121</v>
      </c>
      <c r="C77" s="26">
        <f>C43</f>
        <v>0</v>
      </c>
      <c r="D77" s="26">
        <f>D43</f>
        <v>0</v>
      </c>
      <c r="E77" s="26">
        <f>E43</f>
        <v>0</v>
      </c>
      <c r="F77" s="26">
        <f>F43</f>
        <v>0</v>
      </c>
      <c r="G77" s="26">
        <f>G43</f>
        <v>0</v>
      </c>
    </row>
    <row r="78" spans="2:7" ht="16.5" customHeight="1">
      <c r="B78" s="17" t="s">
        <v>122</v>
      </c>
      <c r="C78" s="26" t="e">
        <f>C77/C76</f>
        <v>#DIV/0!</v>
      </c>
      <c r="D78" s="26" t="e">
        <f>D77/D76</f>
        <v>#DIV/0!</v>
      </c>
      <c r="E78" s="26" t="e">
        <f>E77/E76</f>
        <v>#DIV/0!</v>
      </c>
      <c r="F78" s="26" t="e">
        <f>F77/F76</f>
        <v>#DIV/0!</v>
      </c>
      <c r="G78" s="26" t="e">
        <f>G77/G76</f>
        <v>#DIV/0!</v>
      </c>
    </row>
    <row r="79" spans="2:7" ht="16.5" customHeight="1">
      <c r="B79" s="27"/>
      <c r="C79" s="27"/>
      <c r="D79" s="27"/>
      <c r="E79" s="27"/>
      <c r="F79" s="21"/>
      <c r="G79" s="21"/>
    </row>
    <row r="80" spans="2:5" ht="16.5" customHeight="1">
      <c r="B80" s="27"/>
      <c r="C80" s="27"/>
      <c r="D80" s="27"/>
      <c r="E80" s="27"/>
    </row>
    <row r="81" spans="1:2" ht="16.5" customHeight="1">
      <c r="A81" s="1">
        <v>10</v>
      </c>
      <c r="B81" s="1" t="s">
        <v>10</v>
      </c>
    </row>
    <row r="82" ht="16.5" customHeight="1">
      <c r="B82" s="1"/>
    </row>
    <row r="83" spans="1:2" ht="16.5" customHeight="1">
      <c r="A83" s="1">
        <v>10.1</v>
      </c>
      <c r="B83" s="75" t="s">
        <v>72</v>
      </c>
    </row>
    <row r="84" spans="2:7" ht="16.5" customHeight="1">
      <c r="B84" s="7" t="s">
        <v>158</v>
      </c>
      <c r="C84" s="7">
        <f>'Data Input'!B3</f>
        <v>2014</v>
      </c>
      <c r="D84" s="7">
        <f>'Data Input'!C3</f>
        <v>2013</v>
      </c>
      <c r="E84" s="7">
        <f>'Data Input'!D3</f>
        <v>2012</v>
      </c>
      <c r="F84" s="7">
        <f>'Data Input'!E3</f>
        <v>2011</v>
      </c>
      <c r="G84" s="7">
        <f>'Data Input'!F3</f>
        <v>2010</v>
      </c>
    </row>
    <row r="85" spans="2:7" ht="26.25" customHeight="1">
      <c r="B85" s="7" t="s">
        <v>71</v>
      </c>
      <c r="C85" s="8">
        <f>'Data Input'!B29</f>
        <v>0</v>
      </c>
      <c r="D85" s="8">
        <f>'Data Input'!C29</f>
        <v>0</v>
      </c>
      <c r="E85" s="8">
        <f>'Data Input'!D29</f>
        <v>0</v>
      </c>
      <c r="F85" s="8">
        <f>'Data Input'!E29</f>
        <v>0</v>
      </c>
      <c r="G85" s="8">
        <f>'Data Input'!F29</f>
        <v>0</v>
      </c>
    </row>
    <row r="86" spans="2:7" ht="25.5" customHeight="1">
      <c r="B86" s="28" t="s">
        <v>73</v>
      </c>
      <c r="C86" s="29">
        <f>'Data Input'!B31</f>
        <v>0</v>
      </c>
      <c r="D86" s="29">
        <f>'Data Input'!C31</f>
        <v>0</v>
      </c>
      <c r="E86" s="29">
        <f>'Data Input'!D31</f>
        <v>0</v>
      </c>
      <c r="F86" s="29">
        <f>'Data Input'!E31</f>
        <v>0</v>
      </c>
      <c r="G86" s="29">
        <f>'Data Input'!F31</f>
        <v>0</v>
      </c>
    </row>
    <row r="87" spans="2:7" ht="25.5" customHeight="1">
      <c r="B87" s="28" t="s">
        <v>74</v>
      </c>
      <c r="C87" s="30" t="e">
        <f>C85/C86</f>
        <v>#DIV/0!</v>
      </c>
      <c r="D87" s="30" t="e">
        <f>D85/D86</f>
        <v>#DIV/0!</v>
      </c>
      <c r="E87" s="30" t="e">
        <f>E85/E86</f>
        <v>#DIV/0!</v>
      </c>
      <c r="F87" s="30" t="e">
        <f>F85/F86</f>
        <v>#DIV/0!</v>
      </c>
      <c r="G87" s="30" t="e">
        <f>G85/G86</f>
        <v>#DIV/0!</v>
      </c>
    </row>
    <row r="88" ht="16.5" customHeight="1">
      <c r="B88" s="31"/>
    </row>
    <row r="89" spans="1:2" ht="16.5" customHeight="1">
      <c r="A89" s="1">
        <v>10.2</v>
      </c>
      <c r="B89" s="75" t="s">
        <v>75</v>
      </c>
    </row>
    <row r="90" spans="2:7" ht="16.5" customHeight="1">
      <c r="B90" s="7" t="s">
        <v>158</v>
      </c>
      <c r="C90" s="7">
        <f>'Data Input'!B3</f>
        <v>2014</v>
      </c>
      <c r="D90" s="7">
        <f>'Data Input'!C3</f>
        <v>2013</v>
      </c>
      <c r="E90" s="7">
        <f>'Data Input'!D3</f>
        <v>2012</v>
      </c>
      <c r="F90" s="7">
        <f>'Data Input'!E3</f>
        <v>2011</v>
      </c>
      <c r="G90" s="7">
        <f>'Data Input'!F3</f>
        <v>2010</v>
      </c>
    </row>
    <row r="91" spans="2:7" ht="24" customHeight="1">
      <c r="B91" s="7" t="s">
        <v>71</v>
      </c>
      <c r="C91" s="32">
        <f>C85</f>
        <v>0</v>
      </c>
      <c r="D91" s="32">
        <f>D85</f>
        <v>0</v>
      </c>
      <c r="E91" s="32">
        <f>E85</f>
        <v>0</v>
      </c>
      <c r="F91" s="32">
        <f>F85</f>
        <v>0</v>
      </c>
      <c r="G91" s="32">
        <f>G85</f>
        <v>0</v>
      </c>
    </row>
    <row r="92" spans="2:7" ht="16.5" customHeight="1">
      <c r="B92" s="7" t="s">
        <v>76</v>
      </c>
      <c r="C92" s="32">
        <f>'Data Input'!B28</f>
        <v>0</v>
      </c>
      <c r="D92" s="32">
        <f>'Data Input'!C28</f>
        <v>0</v>
      </c>
      <c r="E92" s="32">
        <f>'Data Input'!D28</f>
        <v>0</v>
      </c>
      <c r="F92" s="32">
        <f>'Data Input'!E28</f>
        <v>0</v>
      </c>
      <c r="G92" s="32">
        <f>'Data Input'!F28</f>
        <v>0</v>
      </c>
    </row>
    <row r="93" spans="2:7" ht="24" customHeight="1">
      <c r="B93" s="28" t="s">
        <v>73</v>
      </c>
      <c r="C93" s="33">
        <f>C86</f>
        <v>0</v>
      </c>
      <c r="D93" s="33">
        <f>D86</f>
        <v>0</v>
      </c>
      <c r="E93" s="33">
        <f>E86</f>
        <v>0</v>
      </c>
      <c r="F93" s="33">
        <f>F86</f>
        <v>0</v>
      </c>
      <c r="G93" s="33">
        <f>G86</f>
        <v>0</v>
      </c>
    </row>
    <row r="94" spans="2:7" ht="16.5" customHeight="1">
      <c r="B94" s="28" t="s">
        <v>77</v>
      </c>
      <c r="C94" s="34" t="e">
        <f>(C91-C92)/C93</f>
        <v>#DIV/0!</v>
      </c>
      <c r="D94" s="34" t="e">
        <f>(D91-D92)/D93</f>
        <v>#DIV/0!</v>
      </c>
      <c r="E94" s="34" t="e">
        <f>(E91-E92)/E93</f>
        <v>#DIV/0!</v>
      </c>
      <c r="F94" s="34" t="e">
        <f>(F91-F92)/F93</f>
        <v>#DIV/0!</v>
      </c>
      <c r="G94" s="34" t="e">
        <f>(G91-G92)/G93</f>
        <v>#DIV/0!</v>
      </c>
    </row>
    <row r="95" ht="16.5" customHeight="1">
      <c r="B95" s="31"/>
    </row>
    <row r="96" spans="1:2" ht="16.5" customHeight="1">
      <c r="A96" s="1">
        <v>10.3</v>
      </c>
      <c r="B96" s="75" t="s">
        <v>176</v>
      </c>
    </row>
    <row r="97" spans="2:7" ht="16.5" customHeight="1">
      <c r="B97" s="7" t="s">
        <v>158</v>
      </c>
      <c r="C97" s="7">
        <f>'Data Input'!B3</f>
        <v>2014</v>
      </c>
      <c r="D97" s="7">
        <f>'Data Input'!C3</f>
        <v>2013</v>
      </c>
      <c r="E97" s="7">
        <f>'Data Input'!D3</f>
        <v>2012</v>
      </c>
      <c r="F97" s="7">
        <f>'Data Input'!E3</f>
        <v>2011</v>
      </c>
      <c r="G97" s="7">
        <f>'Data Input'!F3</f>
        <v>2010</v>
      </c>
    </row>
    <row r="98" spans="2:7" ht="16.5" customHeight="1">
      <c r="B98" s="7" t="s">
        <v>78</v>
      </c>
      <c r="C98" s="8">
        <f>C63</f>
        <v>0</v>
      </c>
      <c r="D98" s="8">
        <f>D63</f>
        <v>0</v>
      </c>
      <c r="E98" s="8">
        <f>E63</f>
        <v>0</v>
      </c>
      <c r="F98" s="8">
        <f>F63</f>
        <v>0</v>
      </c>
      <c r="G98" s="8">
        <f>G63</f>
        <v>0</v>
      </c>
    </row>
    <row r="99" spans="2:7" ht="26.25" customHeight="1">
      <c r="B99" s="7" t="s">
        <v>79</v>
      </c>
      <c r="C99" s="35">
        <f>C6</f>
        <v>0</v>
      </c>
      <c r="D99" s="35">
        <f>D6</f>
        <v>0</v>
      </c>
      <c r="E99" s="35">
        <f>E6</f>
        <v>0</v>
      </c>
      <c r="F99" s="35">
        <f>F6</f>
        <v>0</v>
      </c>
      <c r="G99" s="35">
        <f>G6</f>
        <v>0</v>
      </c>
    </row>
    <row r="100" spans="2:7" ht="27.75" customHeight="1">
      <c r="B100" s="28" t="s">
        <v>80</v>
      </c>
      <c r="C100" s="36" t="e">
        <f>C98/C6</f>
        <v>#DIV/0!</v>
      </c>
      <c r="D100" s="36" t="e">
        <f>D98/D6</f>
        <v>#DIV/0!</v>
      </c>
      <c r="E100" s="36" t="e">
        <f>E98/E6</f>
        <v>#DIV/0!</v>
      </c>
      <c r="F100" s="36" t="e">
        <f>F98/F6</f>
        <v>#DIV/0!</v>
      </c>
      <c r="G100" s="36" t="e">
        <f>G98/G6</f>
        <v>#DIV/0!</v>
      </c>
    </row>
    <row r="101" ht="16.5" customHeight="1">
      <c r="B101" s="31"/>
    </row>
    <row r="102" spans="1:2" ht="16.5" customHeight="1">
      <c r="A102" s="1">
        <v>10.4</v>
      </c>
      <c r="B102" s="75" t="s">
        <v>226</v>
      </c>
    </row>
    <row r="103" spans="2:7" ht="16.5" customHeight="1">
      <c r="B103" s="7" t="s">
        <v>158</v>
      </c>
      <c r="C103" s="7">
        <f>'Data Input'!B3</f>
        <v>2014</v>
      </c>
      <c r="D103" s="7">
        <f>'Data Input'!C3</f>
        <v>2013</v>
      </c>
      <c r="E103" s="7">
        <f>'Data Input'!D3</f>
        <v>2012</v>
      </c>
      <c r="F103" s="7">
        <f>'Data Input'!E3</f>
        <v>2011</v>
      </c>
      <c r="G103" s="7">
        <f>'Data Input'!F3</f>
        <v>2010</v>
      </c>
    </row>
    <row r="104" spans="2:7" ht="16.5" customHeight="1">
      <c r="B104" s="7" t="s">
        <v>9</v>
      </c>
      <c r="C104" s="8">
        <f>C41</f>
        <v>0</v>
      </c>
      <c r="D104" s="8">
        <f>D41</f>
        <v>0</v>
      </c>
      <c r="E104" s="8">
        <f>E41</f>
        <v>0</v>
      </c>
      <c r="F104" s="8">
        <f>F41</f>
        <v>0</v>
      </c>
      <c r="G104" s="8">
        <f>G41</f>
        <v>0</v>
      </c>
    </row>
    <row r="105" spans="2:7" ht="27.75" customHeight="1">
      <c r="B105" s="7" t="s">
        <v>73</v>
      </c>
      <c r="C105" s="8">
        <f>C93</f>
        <v>0</v>
      </c>
      <c r="D105" s="8">
        <f>D93</f>
        <v>0</v>
      </c>
      <c r="E105" s="8">
        <f>E93</f>
        <v>0</v>
      </c>
      <c r="F105" s="8">
        <f>F93</f>
        <v>0</v>
      </c>
      <c r="G105" s="8">
        <f>G93</f>
        <v>0</v>
      </c>
    </row>
    <row r="106" spans="2:7" ht="24" customHeight="1">
      <c r="B106" s="28" t="s">
        <v>81</v>
      </c>
      <c r="C106" s="34" t="e">
        <f>C104/C105</f>
        <v>#DIV/0!</v>
      </c>
      <c r="D106" s="34" t="e">
        <f>D104/D105</f>
        <v>#DIV/0!</v>
      </c>
      <c r="E106" s="34" t="e">
        <f>E104/E105</f>
        <v>#DIV/0!</v>
      </c>
      <c r="F106" s="34" t="e">
        <f>F104/F105</f>
        <v>#DIV/0!</v>
      </c>
      <c r="G106" s="34" t="e">
        <f>G104/G105</f>
        <v>#DIV/0!</v>
      </c>
    </row>
    <row r="107" ht="16.5" customHeight="1">
      <c r="B107" s="31"/>
    </row>
    <row r="109" spans="1:2" ht="16.5" customHeight="1">
      <c r="A109" s="1">
        <v>11</v>
      </c>
      <c r="B109" s="1" t="s">
        <v>70</v>
      </c>
    </row>
    <row r="110" spans="1:2" ht="16.5" customHeight="1">
      <c r="A110" s="1">
        <v>11.1</v>
      </c>
      <c r="B110" s="78" t="s">
        <v>228</v>
      </c>
    </row>
    <row r="111" spans="2:7" ht="16.5" customHeight="1">
      <c r="B111" s="7" t="s">
        <v>158</v>
      </c>
      <c r="C111" s="7">
        <f>'Data Input'!B3</f>
        <v>2014</v>
      </c>
      <c r="D111" s="7">
        <f>'Data Input'!C3</f>
        <v>2013</v>
      </c>
      <c r="E111" s="7">
        <f>'Data Input'!D3</f>
        <v>2012</v>
      </c>
      <c r="F111" s="7">
        <f>'Data Input'!E3</f>
        <v>2011</v>
      </c>
      <c r="G111" s="7">
        <f>'Data Input'!F3</f>
        <v>2010</v>
      </c>
    </row>
    <row r="112" spans="2:7" ht="26.25" customHeight="1">
      <c r="B112" s="7" t="s">
        <v>5</v>
      </c>
      <c r="C112" s="32">
        <f>C7</f>
        <v>0</v>
      </c>
      <c r="D112" s="32">
        <f>D7</f>
        <v>0</v>
      </c>
      <c r="E112" s="32">
        <f>E7</f>
        <v>0</v>
      </c>
      <c r="F112" s="32">
        <f>F7</f>
        <v>0</v>
      </c>
      <c r="G112" s="32">
        <f>G7</f>
        <v>0</v>
      </c>
    </row>
    <row r="113" spans="2:7" ht="26.25" customHeight="1">
      <c r="B113" s="7" t="s">
        <v>82</v>
      </c>
      <c r="C113" s="32">
        <f>'Data Input'!B30</f>
        <v>0</v>
      </c>
      <c r="D113" s="32">
        <f>'Data Input'!C30</f>
        <v>0</v>
      </c>
      <c r="E113" s="32">
        <f>'Data Input'!D30</f>
        <v>0</v>
      </c>
      <c r="F113" s="32">
        <f>'Data Input'!E30</f>
        <v>0</v>
      </c>
      <c r="G113" s="32">
        <f>'Data Input'!F30</f>
        <v>0</v>
      </c>
    </row>
    <row r="114" spans="2:7" ht="24.75" customHeight="1">
      <c r="B114" s="28" t="s">
        <v>173</v>
      </c>
      <c r="C114" s="34" t="e">
        <f>C112/C113</f>
        <v>#DIV/0!</v>
      </c>
      <c r="D114" s="34" t="e">
        <f>D112/D113</f>
        <v>#DIV/0!</v>
      </c>
      <c r="E114" s="34" t="e">
        <f>E112/E113</f>
        <v>#DIV/0!</v>
      </c>
      <c r="F114" s="34" t="e">
        <f>F112/F113</f>
        <v>#DIV/0!</v>
      </c>
      <c r="G114" s="34" t="e">
        <f>G112/G113</f>
        <v>#DIV/0!</v>
      </c>
    </row>
    <row r="115" ht="16.5" customHeight="1">
      <c r="B115" s="31"/>
    </row>
    <row r="116" spans="1:2" ht="16.5" customHeight="1">
      <c r="A116" s="1">
        <v>11.2</v>
      </c>
      <c r="B116" s="75" t="s">
        <v>229</v>
      </c>
    </row>
    <row r="117" spans="2:7" ht="16.5" customHeight="1">
      <c r="B117" s="7" t="s">
        <v>158</v>
      </c>
      <c r="C117" s="7">
        <f>'Data Input'!B3</f>
        <v>2014</v>
      </c>
      <c r="D117" s="7">
        <f>'Data Input'!C3</f>
        <v>2013</v>
      </c>
      <c r="E117" s="7">
        <f>'Data Input'!D3</f>
        <v>2012</v>
      </c>
      <c r="F117" s="7">
        <f>'Data Input'!E3</f>
        <v>2011</v>
      </c>
      <c r="G117" s="7">
        <f>'Data Input'!F3</f>
        <v>2010</v>
      </c>
    </row>
    <row r="118" spans="2:7" ht="26.25" customHeight="1">
      <c r="B118" s="7" t="s">
        <v>5</v>
      </c>
      <c r="C118" s="32">
        <f>C112</f>
        <v>0</v>
      </c>
      <c r="D118" s="32">
        <f>D112</f>
        <v>0</v>
      </c>
      <c r="E118" s="32">
        <f>E112</f>
        <v>0</v>
      </c>
      <c r="F118" s="32">
        <f>F112</f>
        <v>0</v>
      </c>
      <c r="G118" s="32">
        <f>G112</f>
        <v>0</v>
      </c>
    </row>
    <row r="119" spans="2:7" ht="27" customHeight="1">
      <c r="B119" s="7" t="s">
        <v>174</v>
      </c>
      <c r="C119" s="32">
        <f>C8</f>
        <v>0</v>
      </c>
      <c r="D119" s="32">
        <f>D8</f>
        <v>0</v>
      </c>
      <c r="E119" s="32">
        <f>E8</f>
        <v>0</v>
      </c>
      <c r="F119" s="32">
        <f>F8</f>
        <v>0</v>
      </c>
      <c r="G119" s="32">
        <f>G8</f>
        <v>0</v>
      </c>
    </row>
    <row r="120" spans="2:7" ht="33" customHeight="1">
      <c r="B120" s="28" t="s">
        <v>175</v>
      </c>
      <c r="C120" s="34" t="e">
        <f>C118/C119</f>
        <v>#DIV/0!</v>
      </c>
      <c r="D120" s="34" t="e">
        <f>D118/D119</f>
        <v>#DIV/0!</v>
      </c>
      <c r="E120" s="34" t="e">
        <f>E118/E119</f>
        <v>#DIV/0!</v>
      </c>
      <c r="F120" s="34" t="e">
        <f>F118/F119</f>
        <v>#DIV/0!</v>
      </c>
      <c r="G120" s="34" t="e">
        <f>G118/G119</f>
        <v>#DIV/0!</v>
      </c>
    </row>
    <row r="121" ht="16.5" customHeight="1">
      <c r="B121" s="31"/>
    </row>
    <row r="122" spans="1:7" ht="24" customHeight="1">
      <c r="A122" s="1">
        <v>11.3</v>
      </c>
      <c r="B122" s="81" t="s">
        <v>236</v>
      </c>
      <c r="C122" s="81"/>
      <c r="D122" s="81"/>
      <c r="E122" s="81"/>
      <c r="F122" s="81"/>
      <c r="G122" s="81"/>
    </row>
    <row r="123" spans="1:2" ht="16.5" customHeight="1">
      <c r="A123" s="1"/>
      <c r="B123" s="75"/>
    </row>
    <row r="124" spans="2:7" ht="16.5" customHeight="1">
      <c r="B124" s="7" t="s">
        <v>158</v>
      </c>
      <c r="C124" s="7">
        <f>'Data Input'!B3</f>
        <v>2014</v>
      </c>
      <c r="D124" s="7">
        <f>'Data Input'!C3</f>
        <v>2013</v>
      </c>
      <c r="E124" s="7">
        <f>'Data Input'!D3</f>
        <v>2012</v>
      </c>
      <c r="F124" s="7">
        <f>'Data Input'!E3</f>
        <v>2011</v>
      </c>
      <c r="G124" s="7">
        <f>'Data Input'!F3</f>
        <v>2010</v>
      </c>
    </row>
    <row r="125" spans="2:7" ht="26.25" customHeight="1">
      <c r="B125" s="7" t="s">
        <v>5</v>
      </c>
      <c r="C125" s="32">
        <f>C118</f>
        <v>0</v>
      </c>
      <c r="D125" s="32">
        <f>D118</f>
        <v>0</v>
      </c>
      <c r="E125" s="32">
        <f>E118</f>
        <v>0</v>
      </c>
      <c r="F125" s="32">
        <f>F118</f>
        <v>0</v>
      </c>
      <c r="G125" s="32">
        <f>G118</f>
        <v>0</v>
      </c>
    </row>
    <row r="126" spans="2:7" ht="16.5" customHeight="1">
      <c r="B126" s="7" t="s">
        <v>9</v>
      </c>
      <c r="C126" s="32">
        <f>C41</f>
        <v>0</v>
      </c>
      <c r="D126" s="32">
        <f>D41</f>
        <v>0</v>
      </c>
      <c r="E126" s="32">
        <f>E41</f>
        <v>0</v>
      </c>
      <c r="F126" s="32">
        <f>F41</f>
        <v>0</v>
      </c>
      <c r="G126" s="32">
        <f>G41</f>
        <v>0</v>
      </c>
    </row>
    <row r="127" spans="2:7" ht="36.75" customHeight="1">
      <c r="B127" s="28" t="s">
        <v>62</v>
      </c>
      <c r="C127" s="36" t="e">
        <f>C125/C126</f>
        <v>#DIV/0!</v>
      </c>
      <c r="D127" s="36" t="e">
        <f>D125/D126</f>
        <v>#DIV/0!</v>
      </c>
      <c r="E127" s="36" t="e">
        <f>E125/E126</f>
        <v>#DIV/0!</v>
      </c>
      <c r="F127" s="36" t="e">
        <f>F125/F126</f>
        <v>#DIV/0!</v>
      </c>
      <c r="G127" s="36" t="e">
        <f>G125/G126</f>
        <v>#DIV/0!</v>
      </c>
    </row>
    <row r="130" spans="1:2" ht="16.5" customHeight="1">
      <c r="A130" s="1">
        <v>12</v>
      </c>
      <c r="B130" s="1" t="s">
        <v>177</v>
      </c>
    </row>
    <row r="132" spans="2:7" ht="16.5" customHeight="1">
      <c r="B132" s="7" t="s">
        <v>158</v>
      </c>
      <c r="C132" s="7">
        <f>'Data Input'!B3</f>
        <v>2014</v>
      </c>
      <c r="D132" s="7">
        <f>'Data Input'!C3</f>
        <v>2013</v>
      </c>
      <c r="E132" s="7">
        <f>'Data Input'!D3</f>
        <v>2012</v>
      </c>
      <c r="F132" s="7">
        <f>'Data Input'!E3</f>
        <v>2011</v>
      </c>
      <c r="G132" s="7">
        <f>'Data Input'!F3</f>
        <v>2010</v>
      </c>
    </row>
    <row r="133" spans="2:7" ht="28.5" customHeight="1">
      <c r="B133" s="7" t="s">
        <v>199</v>
      </c>
      <c r="C133" s="16">
        <f>'Data Input'!B34</f>
        <v>0</v>
      </c>
      <c r="D133" s="16">
        <f>'Data Input'!C34</f>
        <v>0</v>
      </c>
      <c r="E133" s="16">
        <f>'Data Input'!D34</f>
        <v>0</v>
      </c>
      <c r="F133" s="16">
        <f>'Data Input'!E34</f>
        <v>0</v>
      </c>
      <c r="G133" s="16">
        <f>'Data Input'!F34</f>
        <v>0</v>
      </c>
    </row>
    <row r="135" spans="2:5" ht="27" customHeight="1">
      <c r="B135" s="7" t="s">
        <v>169</v>
      </c>
      <c r="C135" s="7" t="s">
        <v>170</v>
      </c>
      <c r="D135" s="7" t="s">
        <v>171</v>
      </c>
      <c r="E135" s="7" t="s">
        <v>4</v>
      </c>
    </row>
    <row r="136" spans="2:6" ht="16.5" customHeight="1">
      <c r="B136" s="17" t="b">
        <f>IF(AND(C133&gt;=0,$G$133&gt;0),((C133/$G$133)^(0.25)-1),IF(AND(C133&lt;=0,$G$133&lt;0,C133&lt;$G$133),-((C133/$G$133)^(0.25)-1),IF(AND(C133&lt;=0,$G$133&lt;0,C133&gt;=$G$133),(($G$133/C133)^(0.25)-1),IF(AND(C133&gt;=0,$G$133&lt;0),(((C133+ABS($G$133))/ABS($G$133))^(0.25)-1),IF(AND(C133&lt;0,$G133&gt;0),(-(((ABS(C133)+$G$133/ABS(C133))^0.25)-1)))))))</f>
        <v>0</v>
      </c>
      <c r="C136" s="17" t="b">
        <f>IF(AND(D133&gt;=0,$G$133&gt;0),((D133/$G$133)^(0.333)-1),IF(AND(D133&lt;=0,$G$133&lt;0,D133&lt;$G$133),-((D133/$G$133)^(0.333)-1),IF(AND(D133&lt;=0,$G$133&lt;0,D133&gt;=$G$133),(($G$133/D133)^(0.333)-1),IF(AND(D133&gt;=0,$G$133&lt;0),(((D133+ABS($G$133))/ABS($G$133))^(0.333)-1),IF(AND(D133&lt;0,$G$133&gt;0),(-(((ABS(D133)+$G$133/ABS(D133))^0.333)-1)))))))</f>
        <v>0</v>
      </c>
      <c r="D136" s="17" t="b">
        <f>IF(AND(E133&gt;=0,$G$133&gt;0),((E133/$G$133)^(0.5)-1),IF(AND(E133&lt;=0,$G$133&lt;0,E133&lt;$G$133),-((E133/$G$133)^(0.5)-1),IF(AND(E133&lt;=0,$G$133&lt;0,E133&gt;=$G$133),(($G$133/E133)^(0.5)-1),IF(AND(E133&gt;=0,$G$133&lt;0),(((E133+ABS($G$133))/ABS($G$133))^(0.5)-1),IF(AND(E133&lt;0,$G$133&gt;0),(-(((ABS(E133)+$G$133/ABS(E133))^0.5)-1)))))))</f>
        <v>0</v>
      </c>
      <c r="E136" s="17" t="b">
        <f>IF(AND(F133&gt;=0,$G$133&gt;0),((F133/$G$133)^(1)-1),IF(AND(F133&lt;=0,$G$133&lt;0,F133&lt;$G$133),-((F133/$G$133)^(1)-1),IF(AND(F133&lt;=0,$G$133&lt;0,F133&gt;=$G$133),(($G$133/F133)^(1)-1),IF(AND(F133&gt;=0,$G$133&lt;0),(((F133+ABS($G$133))/ABS($G$133))^(1)-1),IF(AND(F133&lt;0,$G$133&gt;0),(-(((ABS(F133)+$G$133/ABS(F133))^1)-1)))))))</f>
        <v>0</v>
      </c>
      <c r="F136" s="1"/>
    </row>
    <row r="137" ht="12" customHeight="1"/>
    <row r="138" ht="12.75" customHeight="1"/>
    <row r="139" spans="1:2" ht="16.5" customHeight="1">
      <c r="A139" s="1">
        <v>13</v>
      </c>
      <c r="B139" s="1" t="s">
        <v>237</v>
      </c>
    </row>
    <row r="141" spans="2:7" ht="16.5" customHeight="1">
      <c r="B141" s="7" t="s">
        <v>158</v>
      </c>
      <c r="C141" s="7">
        <f>'Data Input'!B3</f>
        <v>2014</v>
      </c>
      <c r="D141" s="7">
        <f>'Data Input'!C3</f>
        <v>2013</v>
      </c>
      <c r="E141" s="7">
        <f>'Data Input'!D3</f>
        <v>2012</v>
      </c>
      <c r="F141" s="7">
        <f>'Data Input'!E3</f>
        <v>2011</v>
      </c>
      <c r="G141" s="7">
        <f>'Data Input'!F3</f>
        <v>2010</v>
      </c>
    </row>
    <row r="142" spans="2:7" ht="18" customHeight="1">
      <c r="B142" s="7" t="s">
        <v>31</v>
      </c>
      <c r="C142" s="16">
        <f>'Data Input'!B43</f>
        <v>0</v>
      </c>
      <c r="D142" s="16">
        <f>'Data Input'!C43</f>
        <v>0</v>
      </c>
      <c r="E142" s="16">
        <f>'Data Input'!D43</f>
        <v>0</v>
      </c>
      <c r="F142" s="16">
        <f>'Data Input'!E43</f>
        <v>0</v>
      </c>
      <c r="G142" s="16">
        <f>'Data Input'!F43</f>
        <v>0</v>
      </c>
    </row>
    <row r="143" spans="2:7" ht="37.5" customHeight="1">
      <c r="B143" s="7" t="s">
        <v>179</v>
      </c>
      <c r="C143" s="16">
        <f>'Data Input'!B38</f>
        <v>0</v>
      </c>
      <c r="D143" s="16">
        <f>'Data Input'!C38</f>
        <v>0</v>
      </c>
      <c r="E143" s="16">
        <f>'Data Input'!D38</f>
        <v>0</v>
      </c>
      <c r="F143" s="16">
        <f>'Data Input'!E38</f>
        <v>0</v>
      </c>
      <c r="G143" s="16">
        <f>'Data Input'!F38</f>
        <v>0</v>
      </c>
    </row>
    <row r="144" spans="2:7" ht="24" customHeight="1">
      <c r="B144" s="7" t="s">
        <v>178</v>
      </c>
      <c r="C144" s="16" t="e">
        <f>C142/C143</f>
        <v>#DIV/0!</v>
      </c>
      <c r="D144" s="16" t="e">
        <f>D142/D143</f>
        <v>#DIV/0!</v>
      </c>
      <c r="E144" s="16" t="e">
        <f>E142/E143</f>
        <v>#DIV/0!</v>
      </c>
      <c r="F144" s="16" t="e">
        <f>F142/F143</f>
        <v>#DIV/0!</v>
      </c>
      <c r="G144" s="16" t="e">
        <f>G142/G143</f>
        <v>#DIV/0!</v>
      </c>
    </row>
    <row r="146" spans="2:5" ht="26.25" customHeight="1">
      <c r="B146" s="7" t="s">
        <v>169</v>
      </c>
      <c r="C146" s="7" t="s">
        <v>170</v>
      </c>
      <c r="D146" s="7" t="s">
        <v>171</v>
      </c>
      <c r="E146" s="7" t="s">
        <v>4</v>
      </c>
    </row>
    <row r="147" spans="2:6" ht="16.5" customHeight="1">
      <c r="B147" s="17" t="e">
        <f>IF(AND(C144&gt;=0,$G$144&gt;0),((C144/$G$144)^(0.25)-1),IF(AND(C144&lt;=0,$G$144&lt;0,C144&lt;$G$144),-((C144/$G$144)^(0.25)-1),IF(AND(C144&lt;=0,$G$144&lt;0,C144&gt;=$G$144),(($G$144/C144)^(0.25)-1),IF(AND(C144&gt;=0,$G$144&lt;0),(((C144+ABS($G$144))/ABS($G$144))^(0.25)-1),IF(AND(C144&lt;0,$G144&gt;0),(-(((ABS(C144)+$G$144/ABS(C144))^0.25)-1)))))))</f>
        <v>#DIV/0!</v>
      </c>
      <c r="C147" s="17" t="e">
        <f>IF(AND(D144&gt;=0,$G$144&gt;0),((D144/$G$144)^(0.333)-1),IF(AND(D144&lt;=0,$G$144&lt;0,D144&lt;$G$144),-((D144/$G$144)^(0.333)-1),IF(AND(D144&lt;=0,$G$144&lt;0,D144&gt;=$G$144),(($G$144/D144)^(0.333)-1),IF(AND(D144&gt;=0,$G$144&lt;0),(((D144+ABS($G$144))/ABS($G$144))^(0.333)-1),IF(AND(D144&lt;0,$G$144&gt;0),(-(((ABS(D144)+$G$144/ABS(D144))^0.333)-1)))))))</f>
        <v>#DIV/0!</v>
      </c>
      <c r="D147" s="17" t="e">
        <f>IF(AND(E144&gt;=0,$G$144&gt;0),((E144/$G$144)^(0.5)-1),IF(AND(E144&lt;=0,$G$144&lt;0,E144&lt;$G$144),-((E144/$G$144)^(0.5)-1),IF(AND(E144&lt;=0,$G$144&lt;0,E144&gt;=$G$144),(($G$144/E144)^(0.5)-1),IF(AND(E144&gt;=0,$G$144&lt;0),(((E144+ABS($G$144))/ABS($G$144))^(0.5)-1),IF(AND(E144&lt;0,$G$144&gt;0),(-(((ABS(E144)+$G$144/ABS(E144))^0.5)-1)))))))</f>
        <v>#DIV/0!</v>
      </c>
      <c r="E147" s="17" t="e">
        <f>IF(AND(F144&gt;=0,$G$144&gt;0),((F144/$G$144)^(1)-1),IF(AND(F144&lt;=0,$G$144&lt;0,F144&lt;$G$144),-((F144/$G$144)^(1)-1),IF(AND(F144&lt;=0,$G$144&lt;0,F144&gt;=$G$144),(($G$144/F144)^(1)-1),IF(AND(F144&gt;=0,$G$144&lt;0),(((F144+ABS($G$144))/ABS($G$144))^(1)-1),IF(AND(F144&lt;0,$G$144&gt;0),(-(((ABS(F144)+$G$144/ABS(F144))^1)-1)))))))</f>
        <v>#DIV/0!</v>
      </c>
      <c r="F147" s="1"/>
    </row>
  </sheetData>
  <sheetProtection/>
  <mergeCells count="5">
    <mergeCell ref="B74:G74"/>
    <mergeCell ref="B53:G53"/>
    <mergeCell ref="B67:G67"/>
    <mergeCell ref="B60:G60"/>
    <mergeCell ref="B122:G122"/>
  </mergeCells>
  <printOptions/>
  <pageMargins left="0.75" right="0.75" top="1" bottom="1" header="0.5" footer="0.5"/>
  <pageSetup horizontalDpi="600" verticalDpi="600" orientation="landscape"/>
  <rowBreaks count="2" manualBreakCount="2">
    <brk id="18" max="255" man="1"/>
    <brk id="114" max="255" man="1"/>
  </rowBreaks>
  <ignoredErrors>
    <ignoredError sqref="D55" emptyCellReference="1"/>
    <ignoredError sqref="C144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27">
      <selection activeCell="A1" sqref="A1:M1"/>
    </sheetView>
  </sheetViews>
  <sheetFormatPr defaultColWidth="8.8515625" defaultRowHeight="12.75"/>
  <cols>
    <col min="1" max="1" width="10.421875" style="2" customWidth="1"/>
    <col min="2" max="2" width="12.00390625" style="2" customWidth="1"/>
    <col min="3" max="16384" width="8.8515625" style="2" customWidth="1"/>
  </cols>
  <sheetData>
    <row r="1" spans="1:13" ht="15.75" customHeight="1">
      <c r="A1" s="89" t="s">
        <v>64</v>
      </c>
      <c r="B1" s="89"/>
      <c r="C1" s="89"/>
      <c r="D1" s="89"/>
      <c r="E1" s="89"/>
      <c r="F1" s="89"/>
      <c r="G1" s="89"/>
      <c r="H1" s="90"/>
      <c r="I1" s="90"/>
      <c r="J1" s="90"/>
      <c r="K1" s="90"/>
      <c r="L1" s="90"/>
      <c r="M1" s="90"/>
    </row>
    <row r="2" spans="1:7" ht="14.25" customHeight="1">
      <c r="A2" s="1" t="s">
        <v>126</v>
      </c>
      <c r="B2" s="1"/>
      <c r="C2" s="1"/>
      <c r="D2" s="1"/>
      <c r="E2" s="1"/>
      <c r="F2" s="1"/>
      <c r="G2" s="1"/>
    </row>
    <row r="3" spans="1:7" ht="12">
      <c r="A3" s="1" t="s">
        <v>103</v>
      </c>
      <c r="B3" s="1"/>
      <c r="C3" s="1"/>
      <c r="D3" s="1"/>
      <c r="E3" s="1"/>
      <c r="F3" s="1"/>
      <c r="G3" s="1"/>
    </row>
    <row r="4" spans="1:7" ht="12">
      <c r="A4" s="1"/>
      <c r="B4" s="1" t="s">
        <v>104</v>
      </c>
      <c r="C4" s="1"/>
      <c r="D4" s="1"/>
      <c r="E4" s="1"/>
      <c r="F4" s="1"/>
      <c r="G4" s="1"/>
    </row>
    <row r="5" spans="1:13" ht="12">
      <c r="A5" s="1"/>
      <c r="B5" s="16" t="s">
        <v>158</v>
      </c>
      <c r="C5" s="15" t="s">
        <v>105</v>
      </c>
      <c r="D5" s="15" t="s">
        <v>106</v>
      </c>
      <c r="E5" s="15" t="s">
        <v>107</v>
      </c>
      <c r="F5" s="15" t="s">
        <v>108</v>
      </c>
      <c r="G5" s="15" t="s">
        <v>109</v>
      </c>
      <c r="H5" s="15" t="s">
        <v>110</v>
      </c>
      <c r="I5" s="15" t="s">
        <v>111</v>
      </c>
      <c r="J5" s="15" t="s">
        <v>112</v>
      </c>
      <c r="K5" s="15" t="s">
        <v>116</v>
      </c>
      <c r="L5" s="15" t="s">
        <v>117</v>
      </c>
      <c r="M5" s="15" t="s">
        <v>162</v>
      </c>
    </row>
    <row r="6" spans="1:13" ht="12">
      <c r="A6" s="1"/>
      <c r="B6" s="15" t="s">
        <v>163</v>
      </c>
      <c r="C6" s="62">
        <f>'Data Input'!B7</f>
        <v>0</v>
      </c>
      <c r="D6" s="16">
        <f>'Data Input'!B48</f>
        <v>0</v>
      </c>
      <c r="E6" s="16">
        <f>'Data Input'!B49</f>
        <v>0</v>
      </c>
      <c r="F6" s="16">
        <f>'Data Input'!B50</f>
        <v>0</v>
      </c>
      <c r="G6" s="16">
        <f>'Data Input'!B51</f>
        <v>0</v>
      </c>
      <c r="H6" s="16">
        <f>'Data Input'!B52</f>
        <v>0</v>
      </c>
      <c r="I6" s="16">
        <f>'Data Input'!B53</f>
        <v>0</v>
      </c>
      <c r="J6" s="16">
        <f>'Data Input'!B54</f>
        <v>0</v>
      </c>
      <c r="K6" s="16">
        <f>'Data Input'!B55</f>
        <v>0</v>
      </c>
      <c r="L6" s="16">
        <f>'Data Input'!B56</f>
        <v>0</v>
      </c>
      <c r="M6" s="16">
        <f>'Data Input'!B57</f>
        <v>0</v>
      </c>
    </row>
    <row r="7" spans="1:7" ht="24">
      <c r="A7" s="1"/>
      <c r="B7" s="28" t="s">
        <v>123</v>
      </c>
      <c r="C7" s="34">
        <f>AVERAGE(C6:M6)</f>
        <v>0</v>
      </c>
      <c r="D7" s="1" t="s">
        <v>61</v>
      </c>
      <c r="E7" s="1"/>
      <c r="F7" s="1"/>
      <c r="G7" s="1"/>
    </row>
    <row r="8" spans="1:7" ht="12">
      <c r="A8" s="1"/>
      <c r="B8" s="1"/>
      <c r="C8" s="1"/>
      <c r="D8" s="1"/>
      <c r="E8" s="1"/>
      <c r="F8" s="1"/>
      <c r="G8" s="1"/>
    </row>
    <row r="9" spans="1:7" ht="48">
      <c r="A9" s="1"/>
      <c r="B9" s="28" t="s">
        <v>164</v>
      </c>
      <c r="C9" s="15">
        <f>'Data Input'!B13</f>
        <v>0</v>
      </c>
      <c r="D9" s="2" t="s">
        <v>15</v>
      </c>
      <c r="E9" s="1"/>
      <c r="F9" s="1"/>
      <c r="G9" s="1"/>
    </row>
    <row r="10" spans="1:7" ht="12">
      <c r="A10" s="1"/>
      <c r="B10" s="63"/>
      <c r="C10" s="64"/>
      <c r="D10" s="1"/>
      <c r="E10" s="1"/>
      <c r="F10" s="1"/>
      <c r="G10" s="1"/>
    </row>
    <row r="11" spans="1:7" ht="24">
      <c r="A11" s="1"/>
      <c r="B11" s="28" t="s">
        <v>124</v>
      </c>
      <c r="C11" s="34">
        <f>'Value Indicators'!C23</f>
        <v>0</v>
      </c>
      <c r="D11" s="1"/>
      <c r="E11" s="1"/>
      <c r="F11" s="1"/>
      <c r="G11" s="1"/>
    </row>
    <row r="12" spans="1:7" ht="12">
      <c r="A12" s="1"/>
      <c r="B12" s="1"/>
      <c r="C12" s="1"/>
      <c r="D12" s="1"/>
      <c r="E12" s="1"/>
      <c r="F12" s="1"/>
      <c r="G12" s="1"/>
    </row>
    <row r="13" spans="1:7" ht="12">
      <c r="A13" s="1"/>
      <c r="B13" s="15" t="s">
        <v>165</v>
      </c>
      <c r="C13" s="15">
        <v>0.15</v>
      </c>
      <c r="D13" s="2" t="s">
        <v>172</v>
      </c>
      <c r="E13" s="1"/>
      <c r="F13" s="1"/>
      <c r="G13" s="1"/>
    </row>
    <row r="14" spans="1:7" ht="12">
      <c r="A14" s="1"/>
      <c r="B14" s="1"/>
      <c r="C14" s="1"/>
      <c r="D14" s="1"/>
      <c r="E14" s="1"/>
      <c r="F14" s="1"/>
      <c r="G14" s="1"/>
    </row>
    <row r="15" spans="1:7" ht="24">
      <c r="A15" s="1"/>
      <c r="B15" s="28" t="s">
        <v>125</v>
      </c>
      <c r="C15" s="15">
        <f>'Data Input'!B6</f>
        <v>0</v>
      </c>
      <c r="D15" s="1"/>
      <c r="E15" s="1"/>
      <c r="F15" s="1"/>
      <c r="G15" s="1"/>
    </row>
    <row r="16" spans="1:7" ht="12">
      <c r="A16" s="1"/>
      <c r="B16" s="1"/>
      <c r="C16" s="1"/>
      <c r="D16" s="1"/>
      <c r="E16" s="1"/>
      <c r="F16" s="1"/>
      <c r="G16" s="1"/>
    </row>
    <row r="17" spans="1:3" ht="12">
      <c r="A17" s="1" t="s">
        <v>127</v>
      </c>
      <c r="B17" s="15" t="s">
        <v>128</v>
      </c>
      <c r="C17" s="16"/>
    </row>
    <row r="18" spans="2:3" ht="36">
      <c r="B18" s="28" t="s">
        <v>220</v>
      </c>
      <c r="C18" s="65">
        <f>C11</f>
        <v>0</v>
      </c>
    </row>
    <row r="19" spans="2:4" ht="36">
      <c r="B19" s="28" t="s">
        <v>221</v>
      </c>
      <c r="C19" s="65" t="b">
        <f>'Value Indicators'!B26</f>
        <v>0</v>
      </c>
      <c r="D19" s="2" t="s">
        <v>11</v>
      </c>
    </row>
    <row r="20" spans="1:4" ht="36">
      <c r="A20" s="1"/>
      <c r="B20" s="28" t="s">
        <v>222</v>
      </c>
      <c r="C20" s="65" t="b">
        <f>'Value Indicators'!B18</f>
        <v>0</v>
      </c>
      <c r="D20" s="2" t="s">
        <v>63</v>
      </c>
    </row>
    <row r="21" spans="2:4" ht="47.25" customHeight="1">
      <c r="B21" s="28" t="s">
        <v>223</v>
      </c>
      <c r="C21" s="16">
        <f>C9</f>
        <v>0</v>
      </c>
      <c r="D21" s="2" t="s">
        <v>13</v>
      </c>
    </row>
    <row r="22" spans="2:4" ht="60">
      <c r="B22" s="28" t="s">
        <v>12</v>
      </c>
      <c r="C22" s="65">
        <f>MIN(C19:C21)</f>
        <v>0</v>
      </c>
      <c r="D22" s="2" t="s">
        <v>14</v>
      </c>
    </row>
    <row r="23" spans="2:3" ht="12">
      <c r="B23" s="15"/>
      <c r="C23" s="16"/>
    </row>
    <row r="24" spans="2:3" ht="36">
      <c r="B24" s="28" t="s">
        <v>224</v>
      </c>
      <c r="C24" s="65">
        <f>C7</f>
        <v>0</v>
      </c>
    </row>
    <row r="25" spans="2:3" ht="12">
      <c r="B25" s="16"/>
      <c r="C25" s="16"/>
    </row>
    <row r="26" spans="2:3" ht="36">
      <c r="B26" s="28" t="s">
        <v>225</v>
      </c>
      <c r="C26" s="16">
        <f>C13</f>
        <v>0.15</v>
      </c>
    </row>
    <row r="27" spans="2:3" ht="12">
      <c r="B27" s="16"/>
      <c r="C27" s="16"/>
    </row>
    <row r="28" spans="1:3" ht="12">
      <c r="A28" s="1" t="s">
        <v>34</v>
      </c>
      <c r="B28" s="15" t="s">
        <v>33</v>
      </c>
      <c r="C28" s="16"/>
    </row>
    <row r="29" spans="2:3" ht="12">
      <c r="B29" s="16"/>
      <c r="C29" s="16"/>
    </row>
    <row r="30" spans="1:3" ht="48.75">
      <c r="A30" s="1"/>
      <c r="B30" s="54" t="s">
        <v>183</v>
      </c>
      <c r="C30" s="65">
        <f>+C18*(1+C22)^10</f>
        <v>0</v>
      </c>
    </row>
    <row r="31" spans="2:3" ht="12">
      <c r="B31" s="54"/>
      <c r="C31" s="16"/>
    </row>
    <row r="32" spans="2:9" ht="91.5" customHeight="1">
      <c r="B32" s="66" t="s">
        <v>184</v>
      </c>
      <c r="C32" s="35">
        <f>+C30*C24</f>
        <v>0</v>
      </c>
      <c r="D32" s="85" t="s">
        <v>16</v>
      </c>
      <c r="E32" s="86"/>
      <c r="F32" s="86"/>
      <c r="G32" s="86"/>
      <c r="H32" s="86"/>
      <c r="I32" s="86"/>
    </row>
    <row r="33" spans="2:3" ht="12">
      <c r="B33" s="54"/>
      <c r="C33" s="16"/>
    </row>
    <row r="34" spans="2:3" ht="72.75">
      <c r="B34" s="66" t="s">
        <v>185</v>
      </c>
      <c r="C34" s="65">
        <f>+C32*(1+C26)^-10</f>
        <v>0</v>
      </c>
    </row>
    <row r="35" spans="2:3" ht="12">
      <c r="B35" s="16"/>
      <c r="C35" s="16"/>
    </row>
    <row r="36" spans="2:3" ht="12">
      <c r="B36" s="15" t="s">
        <v>99</v>
      </c>
      <c r="C36" s="16"/>
    </row>
    <row r="37" spans="2:3" ht="12">
      <c r="B37" s="16"/>
      <c r="C37" s="16"/>
    </row>
    <row r="38" spans="1:3" ht="12">
      <c r="A38" s="1" t="s">
        <v>100</v>
      </c>
      <c r="B38" s="54" t="s">
        <v>101</v>
      </c>
      <c r="C38" s="65">
        <f>C15</f>
        <v>0</v>
      </c>
    </row>
    <row r="39" spans="2:3" ht="12">
      <c r="B39" s="54"/>
      <c r="C39" s="16"/>
    </row>
    <row r="40" spans="2:3" ht="36">
      <c r="B40" s="54" t="s">
        <v>102</v>
      </c>
      <c r="C40" s="65" t="e">
        <f>+C38/C34</f>
        <v>#DIV/0!</v>
      </c>
    </row>
    <row r="41" spans="2:3" ht="24">
      <c r="B41" s="54" t="s">
        <v>17</v>
      </c>
      <c r="C41" s="67" t="e">
        <f>1-C40</f>
        <v>#DIV/0!</v>
      </c>
    </row>
    <row r="42" spans="2:3" ht="12">
      <c r="B42" s="16"/>
      <c r="C42" s="16"/>
    </row>
    <row r="43" spans="1:6" ht="12">
      <c r="A43" s="1" t="s">
        <v>18</v>
      </c>
      <c r="B43" s="87" t="s">
        <v>2</v>
      </c>
      <c r="C43" s="88"/>
      <c r="D43" s="86"/>
      <c r="E43" s="86"/>
      <c r="F43" s="86"/>
    </row>
    <row r="44" ht="12">
      <c r="B44" s="2" t="s">
        <v>166</v>
      </c>
    </row>
    <row r="45" ht="12">
      <c r="B45" s="2" t="s">
        <v>167</v>
      </c>
    </row>
  </sheetData>
  <sheetProtection/>
  <mergeCells count="3">
    <mergeCell ref="D32:I32"/>
    <mergeCell ref="B43:F43"/>
    <mergeCell ref="A1:M1"/>
  </mergeCells>
  <printOptions/>
  <pageMargins left="0.75" right="0.75" top="1" bottom="1" header="0.5" footer="0.5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workbookViewId="0" topLeftCell="A1">
      <selection activeCell="A1" sqref="A1"/>
    </sheetView>
  </sheetViews>
  <sheetFormatPr defaultColWidth="8.8515625" defaultRowHeight="12.75"/>
  <cols>
    <col min="1" max="1" width="4.421875" style="2" customWidth="1"/>
    <col min="2" max="2" width="8.8515625" style="2" customWidth="1"/>
    <col min="3" max="3" width="12.421875" style="2" customWidth="1"/>
    <col min="4" max="4" width="10.421875" style="2" customWidth="1"/>
    <col min="5" max="5" width="10.140625" style="2" customWidth="1"/>
    <col min="6" max="6" width="11.7109375" style="2" customWidth="1"/>
    <col min="7" max="7" width="11.28125" style="2" customWidth="1"/>
    <col min="8" max="8" width="11.00390625" style="2" customWidth="1"/>
    <col min="9" max="9" width="10.7109375" style="2" customWidth="1"/>
    <col min="10" max="10" width="10.00390625" style="2" customWidth="1"/>
    <col min="11" max="11" width="11.00390625" style="2" customWidth="1"/>
    <col min="12" max="12" width="11.140625" style="2" customWidth="1"/>
    <col min="13" max="13" width="11.8515625" style="2" customWidth="1"/>
    <col min="14" max="14" width="11.421875" style="2" customWidth="1"/>
    <col min="15" max="15" width="12.421875" style="2" customWidth="1"/>
    <col min="16" max="16384" width="8.8515625" style="2" customWidth="1"/>
  </cols>
  <sheetData>
    <row r="1" ht="12">
      <c r="A1" s="1" t="s">
        <v>19</v>
      </c>
    </row>
    <row r="3" spans="1:2" ht="12">
      <c r="A3" s="1">
        <v>1</v>
      </c>
      <c r="B3" s="1" t="s">
        <v>20</v>
      </c>
    </row>
    <row r="4" spans="2:6" ht="12">
      <c r="B4" s="2" t="s">
        <v>21</v>
      </c>
      <c r="C4" s="48">
        <f>'Value Indicators'!C41</f>
        <v>0</v>
      </c>
      <c r="D4" s="2" t="s">
        <v>55</v>
      </c>
      <c r="F4" s="48">
        <f>'Value Indicators'!C42</f>
        <v>0</v>
      </c>
    </row>
    <row r="5" spans="2:11" ht="12">
      <c r="B5" s="2" t="s">
        <v>22</v>
      </c>
      <c r="K5" s="49">
        <f>+C4-F4</f>
        <v>0</v>
      </c>
    </row>
    <row r="7" spans="2:11" ht="12">
      <c r="B7" s="2" t="s">
        <v>56</v>
      </c>
      <c r="K7" s="50">
        <f>MIN(0.1,'Value Indicators'!B50)</f>
        <v>0.1</v>
      </c>
    </row>
    <row r="9" spans="2:11" ht="12">
      <c r="B9" s="2" t="s">
        <v>154</v>
      </c>
      <c r="K9" s="51">
        <v>0.03</v>
      </c>
    </row>
    <row r="11" spans="2:11" ht="12">
      <c r="B11" s="2" t="s">
        <v>23</v>
      </c>
      <c r="K11" s="51">
        <v>0.15</v>
      </c>
    </row>
    <row r="13" spans="2:11" ht="12">
      <c r="B13" s="2" t="s">
        <v>155</v>
      </c>
      <c r="K13" s="52">
        <f>'Data Input'!B9</f>
        <v>0</v>
      </c>
    </row>
    <row r="15" spans="2:12" ht="12">
      <c r="B15" s="2" t="s">
        <v>180</v>
      </c>
      <c r="K15" s="2">
        <f>'Data Input'!B38</f>
        <v>0</v>
      </c>
      <c r="L15" s="2" t="s">
        <v>181</v>
      </c>
    </row>
    <row r="16" spans="2:11" ht="12">
      <c r="B16" s="2" t="s">
        <v>182</v>
      </c>
      <c r="K16" s="2">
        <f>'Data Input'!C38</f>
        <v>0</v>
      </c>
    </row>
    <row r="20" spans="1:2" ht="12">
      <c r="A20" s="1">
        <v>2</v>
      </c>
      <c r="B20" s="1" t="s">
        <v>24</v>
      </c>
    </row>
    <row r="22" ht="12">
      <c r="B22" s="2" t="s">
        <v>25</v>
      </c>
    </row>
    <row r="24" ht="12">
      <c r="B24" s="2" t="s">
        <v>26</v>
      </c>
    </row>
    <row r="26" ht="12">
      <c r="B26" s="2" t="s">
        <v>27</v>
      </c>
    </row>
    <row r="28" spans="3:15" ht="12">
      <c r="C28" s="16" t="s">
        <v>35</v>
      </c>
      <c r="D28" s="16">
        <v>0</v>
      </c>
      <c r="E28" s="16">
        <v>1</v>
      </c>
      <c r="F28" s="16">
        <v>2</v>
      </c>
      <c r="G28" s="16">
        <v>3</v>
      </c>
      <c r="H28" s="16">
        <v>4</v>
      </c>
      <c r="I28" s="16">
        <v>5</v>
      </c>
      <c r="J28" s="16">
        <v>6</v>
      </c>
      <c r="K28" s="16">
        <v>7</v>
      </c>
      <c r="L28" s="16">
        <v>8</v>
      </c>
      <c r="M28" s="16">
        <v>9</v>
      </c>
      <c r="N28" s="16">
        <v>10</v>
      </c>
      <c r="O28" s="16">
        <v>11</v>
      </c>
    </row>
    <row r="29" spans="3:15" ht="12">
      <c r="C29" s="16"/>
      <c r="D29" s="16" t="s">
        <v>36</v>
      </c>
      <c r="E29" s="16" t="s">
        <v>37</v>
      </c>
      <c r="F29" s="16" t="s">
        <v>38</v>
      </c>
      <c r="G29" s="16" t="s">
        <v>39</v>
      </c>
      <c r="H29" s="16" t="s">
        <v>40</v>
      </c>
      <c r="I29" s="16" t="s">
        <v>41</v>
      </c>
      <c r="J29" s="16" t="s">
        <v>42</v>
      </c>
      <c r="K29" s="16" t="s">
        <v>43</v>
      </c>
      <c r="L29" s="16" t="s">
        <v>44</v>
      </c>
      <c r="M29" s="16" t="s">
        <v>45</v>
      </c>
      <c r="N29" s="16" t="s">
        <v>46</v>
      </c>
      <c r="O29" s="16" t="s">
        <v>47</v>
      </c>
    </row>
    <row r="30" spans="3:15" ht="12">
      <c r="C30" s="16" t="s">
        <v>32</v>
      </c>
      <c r="D30" s="53">
        <f>K5</f>
        <v>0</v>
      </c>
      <c r="E30" s="53">
        <f>$D$30*(1+$K$7)^E28</f>
        <v>0</v>
      </c>
      <c r="F30" s="53">
        <f aca="true" t="shared" si="0" ref="F30:N30">$D$30*(1+$K$7)^F28</f>
        <v>0</v>
      </c>
      <c r="G30" s="53">
        <f t="shared" si="0"/>
        <v>0</v>
      </c>
      <c r="H30" s="53">
        <f t="shared" si="0"/>
        <v>0</v>
      </c>
      <c r="I30" s="53">
        <f t="shared" si="0"/>
        <v>0</v>
      </c>
      <c r="J30" s="53">
        <f t="shared" si="0"/>
        <v>0</v>
      </c>
      <c r="K30" s="53">
        <f t="shared" si="0"/>
        <v>0</v>
      </c>
      <c r="L30" s="53">
        <f t="shared" si="0"/>
        <v>0</v>
      </c>
      <c r="M30" s="53">
        <f t="shared" si="0"/>
        <v>0</v>
      </c>
      <c r="N30" s="53">
        <f t="shared" si="0"/>
        <v>0</v>
      </c>
      <c r="O30" s="53">
        <f>N30*(1+$K$9)</f>
        <v>0</v>
      </c>
    </row>
    <row r="31" spans="3:15" ht="12">
      <c r="C31" s="16" t="s">
        <v>48</v>
      </c>
      <c r="D31" s="53"/>
      <c r="E31" s="53">
        <f>E30/(1+$K$11)^E28</f>
        <v>0</v>
      </c>
      <c r="F31" s="53">
        <f aca="true" t="shared" si="1" ref="F31:N31">F30/(1+$K$11)^F28</f>
        <v>0</v>
      </c>
      <c r="G31" s="53">
        <f t="shared" si="1"/>
        <v>0</v>
      </c>
      <c r="H31" s="53">
        <f t="shared" si="1"/>
        <v>0</v>
      </c>
      <c r="I31" s="53">
        <f t="shared" si="1"/>
        <v>0</v>
      </c>
      <c r="J31" s="53">
        <f t="shared" si="1"/>
        <v>0</v>
      </c>
      <c r="K31" s="53">
        <f t="shared" si="1"/>
        <v>0</v>
      </c>
      <c r="L31" s="53">
        <f t="shared" si="1"/>
        <v>0</v>
      </c>
      <c r="M31" s="53">
        <f t="shared" si="1"/>
        <v>0</v>
      </c>
      <c r="N31" s="53">
        <f t="shared" si="1"/>
        <v>0</v>
      </c>
      <c r="O31" s="53"/>
    </row>
    <row r="32" spans="3:15" ht="24">
      <c r="C32" s="54" t="s">
        <v>49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53">
        <f>O30/((K11-K9)*((1+K11)^O28))</f>
        <v>0</v>
      </c>
      <c r="O32" s="55"/>
    </row>
    <row r="33" spans="3:15" ht="12">
      <c r="C33" s="54" t="s">
        <v>50</v>
      </c>
      <c r="D33" s="55">
        <f>SUM(E31:N31)+N32</f>
        <v>0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3:4" ht="24">
      <c r="C34" s="56" t="s">
        <v>51</v>
      </c>
      <c r="D34" s="57" t="e">
        <f>D33/$K$13</f>
        <v>#DIV/0!</v>
      </c>
    </row>
    <row r="35" ht="12">
      <c r="C35" s="56"/>
    </row>
    <row r="36" ht="12">
      <c r="C36" s="56"/>
    </row>
    <row r="37" spans="1:6" ht="12">
      <c r="A37" s="1">
        <v>3</v>
      </c>
      <c r="B37" s="1" t="s">
        <v>52</v>
      </c>
      <c r="C37" s="1"/>
      <c r="F37" s="58">
        <f>'PE Ratio Valuation'!C38</f>
        <v>0</v>
      </c>
    </row>
    <row r="39" spans="1:6" ht="12">
      <c r="A39" s="1">
        <v>4</v>
      </c>
      <c r="B39" s="1" t="s">
        <v>53</v>
      </c>
      <c r="C39" s="1"/>
      <c r="D39" s="1"/>
      <c r="E39" s="1"/>
      <c r="F39" s="59" t="e">
        <f>F37/D34</f>
        <v>#DIV/0!</v>
      </c>
    </row>
    <row r="40" spans="2:6" ht="12">
      <c r="B40" s="1" t="s">
        <v>156</v>
      </c>
      <c r="F40" s="60" t="e">
        <f>1-F39</f>
        <v>#DIV/0!</v>
      </c>
    </row>
    <row r="41" spans="2:6" ht="12">
      <c r="B41" s="1"/>
      <c r="F41" s="61"/>
    </row>
    <row r="42" spans="1:2" ht="12">
      <c r="A42" s="2">
        <v>5</v>
      </c>
      <c r="B42" s="1" t="s">
        <v>54</v>
      </c>
    </row>
    <row r="43" ht="12">
      <c r="C43" s="2" t="s">
        <v>60</v>
      </c>
    </row>
    <row r="44" ht="12">
      <c r="C44" s="2" t="s">
        <v>59</v>
      </c>
    </row>
    <row r="45" ht="12">
      <c r="C45" s="2" t="s">
        <v>167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"/>
    </sheetView>
  </sheetViews>
  <sheetFormatPr defaultColWidth="8.8515625" defaultRowHeight="12.75"/>
  <cols>
    <col min="1" max="1" width="3.421875" style="2" customWidth="1"/>
    <col min="2" max="2" width="64.00390625" style="2" customWidth="1"/>
    <col min="3" max="3" width="9.421875" style="2" bestFit="1" customWidth="1"/>
    <col min="4" max="16384" width="8.8515625" style="2" customWidth="1"/>
  </cols>
  <sheetData>
    <row r="1" ht="12">
      <c r="A1" s="1" t="s">
        <v>97</v>
      </c>
    </row>
    <row r="2" ht="12">
      <c r="B2" s="1"/>
    </row>
    <row r="3" spans="1:3" ht="12">
      <c r="A3" s="16"/>
      <c r="B3" s="15" t="s">
        <v>98</v>
      </c>
      <c r="C3" s="15" t="s">
        <v>188</v>
      </c>
    </row>
    <row r="4" spans="1:3" ht="12">
      <c r="A4" s="16">
        <v>1</v>
      </c>
      <c r="B4" s="37" t="s">
        <v>189</v>
      </c>
      <c r="C4" s="16">
        <f>IF('Value Indicators'!C5&gt;0,1,0)</f>
        <v>0</v>
      </c>
    </row>
    <row r="5" spans="1:3" ht="12">
      <c r="A5" s="16">
        <v>2</v>
      </c>
      <c r="B5" s="37" t="s">
        <v>3</v>
      </c>
      <c r="C5" s="16">
        <f>IF('Value Indicators'!C41&gt;0,1,0)</f>
        <v>0</v>
      </c>
    </row>
    <row r="6" spans="1:3" ht="24">
      <c r="A6" s="16">
        <v>3</v>
      </c>
      <c r="B6" s="38" t="s">
        <v>57</v>
      </c>
      <c r="C6" s="16" t="e">
        <f>IF(('Value Indicators'!C5/'Value Indicators'!C113)&gt;('Value Indicators'!D5/'Value Indicators'!D113),1,0)</f>
        <v>#DIV/0!</v>
      </c>
    </row>
    <row r="7" spans="1:3" ht="24">
      <c r="A7" s="16">
        <v>4</v>
      </c>
      <c r="B7" s="38" t="s">
        <v>58</v>
      </c>
      <c r="C7" s="16">
        <f>IF('Value Indicators'!C41&gt;'Value Indicators'!C5,1,0)</f>
        <v>0</v>
      </c>
    </row>
    <row r="8" spans="1:3" ht="24">
      <c r="A8" s="16">
        <v>5</v>
      </c>
      <c r="B8" s="38" t="s">
        <v>190</v>
      </c>
      <c r="C8" s="16" t="e">
        <f>IF('Value Indicators'!C120&lt;'Value Indicators'!D120,1,0)</f>
        <v>#DIV/0!</v>
      </c>
    </row>
    <row r="9" spans="1:3" ht="24">
      <c r="A9" s="16">
        <v>6</v>
      </c>
      <c r="B9" s="38" t="s">
        <v>0</v>
      </c>
      <c r="C9" s="16" t="e">
        <f>IF('Value Indicators'!C87&gt;'Value Indicators'!D87,1,0)</f>
        <v>#DIV/0!</v>
      </c>
    </row>
    <row r="10" spans="1:3" ht="36.75" customHeight="1">
      <c r="A10" s="16">
        <v>7</v>
      </c>
      <c r="B10" s="38" t="s">
        <v>1</v>
      </c>
      <c r="C10" s="16">
        <f>IF('FCF Valuation'!K15&lt;='FCF Valuation'!K16,1,0)</f>
        <v>1</v>
      </c>
    </row>
    <row r="11" spans="1:3" ht="24">
      <c r="A11" s="16">
        <v>8</v>
      </c>
      <c r="B11" s="38" t="s">
        <v>83</v>
      </c>
      <c r="C11" s="16" t="e">
        <f>IF('Value Indicators'!C57&gt;'Value Indicators'!D57,1,0)</f>
        <v>#DIV/0!</v>
      </c>
    </row>
    <row r="12" spans="1:3" ht="24">
      <c r="A12" s="16">
        <v>9</v>
      </c>
      <c r="B12" s="38" t="s">
        <v>29</v>
      </c>
      <c r="C12" s="16" t="e">
        <f>IF(('Value Indicators'!C31/'Value Indicators'!C113)&gt;('Value Indicators'!D31/'Value Indicators'!D113),1,0)</f>
        <v>#DIV/0!</v>
      </c>
    </row>
    <row r="13" spans="1:3" ht="12">
      <c r="A13" s="16"/>
      <c r="B13" s="39" t="s">
        <v>191</v>
      </c>
      <c r="C13" s="40" t="e">
        <f>SUM(C4:C12)</f>
        <v>#DIV/0!</v>
      </c>
    </row>
    <row r="16" ht="12">
      <c r="B16" s="1" t="s">
        <v>192</v>
      </c>
    </row>
    <row r="17" ht="12">
      <c r="B17" s="1" t="s">
        <v>193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1" sqref="A1"/>
    </sheetView>
  </sheetViews>
  <sheetFormatPr defaultColWidth="8.8515625" defaultRowHeight="12" customHeight="1"/>
  <cols>
    <col min="1" max="1" width="34.28125" style="2" customWidth="1"/>
    <col min="2" max="16384" width="8.8515625" style="2" customWidth="1"/>
  </cols>
  <sheetData>
    <row r="1" ht="12" customHeight="1">
      <c r="A1" s="1" t="s">
        <v>194</v>
      </c>
    </row>
    <row r="3" spans="1:2" ht="12" customHeight="1">
      <c r="A3" s="2" t="s">
        <v>71</v>
      </c>
      <c r="B3" s="72">
        <f>'Value Indicators'!C85</f>
        <v>0</v>
      </c>
    </row>
    <row r="4" spans="1:2" ht="12" customHeight="1">
      <c r="A4" s="2" t="s">
        <v>73</v>
      </c>
      <c r="B4" s="72">
        <f>'Value Indicators'!C86</f>
        <v>0</v>
      </c>
    </row>
    <row r="5" spans="1:2" ht="12" customHeight="1">
      <c r="A5" s="2" t="s">
        <v>195</v>
      </c>
      <c r="B5" s="72">
        <f>'Data Input'!B30</f>
        <v>0</v>
      </c>
    </row>
    <row r="6" spans="1:2" ht="12" customHeight="1">
      <c r="A6" s="2" t="s">
        <v>196</v>
      </c>
      <c r="B6" s="72">
        <f>'Value Indicators'!C98</f>
        <v>0</v>
      </c>
    </row>
    <row r="7" spans="1:2" ht="12" customHeight="1">
      <c r="A7" s="2" t="s">
        <v>197</v>
      </c>
      <c r="B7" s="72">
        <f>'Data Input'!B8</f>
        <v>0</v>
      </c>
    </row>
    <row r="8" spans="1:2" ht="12" customHeight="1">
      <c r="A8" s="2" t="s">
        <v>198</v>
      </c>
      <c r="B8" s="72">
        <f>'Data Input'!B33</f>
        <v>0</v>
      </c>
    </row>
    <row r="9" spans="1:2" ht="12" customHeight="1">
      <c r="A9" s="2" t="s">
        <v>199</v>
      </c>
      <c r="B9" s="72">
        <f>'Data Input'!B34</f>
        <v>0</v>
      </c>
    </row>
    <row r="10" spans="1:2" ht="12" customHeight="1">
      <c r="A10" s="2" t="s">
        <v>120</v>
      </c>
      <c r="B10" s="72">
        <f>'Value Indicators'!C62</f>
        <v>0</v>
      </c>
    </row>
    <row r="11" ht="12" customHeight="1">
      <c r="B11" s="41"/>
    </row>
    <row r="12" ht="12" customHeight="1">
      <c r="B12" s="41"/>
    </row>
    <row r="13" spans="2:3" ht="12" customHeight="1">
      <c r="B13" s="1" t="s">
        <v>200</v>
      </c>
      <c r="C13" s="1" t="s">
        <v>188</v>
      </c>
    </row>
    <row r="14" spans="1:3" ht="12" customHeight="1">
      <c r="A14" s="2" t="s">
        <v>201</v>
      </c>
      <c r="B14" s="2" t="e">
        <f>(B3-B4)/B5</f>
        <v>#DIV/0!</v>
      </c>
      <c r="C14" s="2" t="e">
        <f>1.2*B14</f>
        <v>#DIV/0!</v>
      </c>
    </row>
    <row r="15" spans="1:3" ht="12" customHeight="1">
      <c r="A15" s="2" t="s">
        <v>202</v>
      </c>
      <c r="B15" s="2" t="e">
        <f>B9/B5</f>
        <v>#DIV/0!</v>
      </c>
      <c r="C15" s="2" t="e">
        <f>1.4*B15</f>
        <v>#DIV/0!</v>
      </c>
    </row>
    <row r="16" spans="1:3" ht="12" customHeight="1">
      <c r="A16" s="2" t="s">
        <v>203</v>
      </c>
      <c r="B16" s="2" t="e">
        <f>B6/B5</f>
        <v>#DIV/0!</v>
      </c>
      <c r="C16" s="2" t="e">
        <f>3.3*B16</f>
        <v>#DIV/0!</v>
      </c>
    </row>
    <row r="17" spans="1:3" ht="12" customHeight="1">
      <c r="A17" s="2" t="s">
        <v>204</v>
      </c>
      <c r="B17" s="2" t="e">
        <f>B7/B8</f>
        <v>#DIV/0!</v>
      </c>
      <c r="C17" s="2" t="e">
        <f>0.6*B17</f>
        <v>#DIV/0!</v>
      </c>
    </row>
    <row r="18" spans="1:3" ht="12" customHeight="1">
      <c r="A18" s="2" t="s">
        <v>205</v>
      </c>
      <c r="B18" s="2" t="e">
        <f>B10/B5</f>
        <v>#DIV/0!</v>
      </c>
      <c r="C18" s="2" t="e">
        <f>1*B18</f>
        <v>#DIV/0!</v>
      </c>
    </row>
    <row r="20" spans="2:3" ht="12" customHeight="1">
      <c r="B20" s="1" t="s">
        <v>206</v>
      </c>
      <c r="C20" s="42" t="e">
        <f>SUM(C14:C18)</f>
        <v>#DIV/0!</v>
      </c>
    </row>
    <row r="22" spans="1:3" ht="12" customHeight="1">
      <c r="A22" s="91" t="s">
        <v>207</v>
      </c>
      <c r="B22" s="86"/>
      <c r="C22" s="86"/>
    </row>
    <row r="24" ht="12" customHeight="1">
      <c r="A24" s="2" t="s">
        <v>208</v>
      </c>
    </row>
    <row r="25" ht="12" customHeight="1">
      <c r="A25" s="2" t="s">
        <v>209</v>
      </c>
    </row>
    <row r="26" ht="12" customHeight="1">
      <c r="A26" s="2" t="s">
        <v>210</v>
      </c>
    </row>
    <row r="27" ht="12" customHeight="1">
      <c r="A27" s="2" t="s">
        <v>211</v>
      </c>
    </row>
  </sheetData>
  <sheetProtection/>
  <mergeCells count="1">
    <mergeCell ref="A22:C2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Otuteye, Eben</dc:creator>
  <cp:keywords/>
  <dc:description/>
  <cp:lastModifiedBy>Mohammad Siddiquee</cp:lastModifiedBy>
  <cp:lastPrinted>2010-01-26T14:56:32Z</cp:lastPrinted>
  <dcterms:created xsi:type="dcterms:W3CDTF">2009-10-29T21:21:37Z</dcterms:created>
  <dcterms:modified xsi:type="dcterms:W3CDTF">2015-09-22T16:28:07Z</dcterms:modified>
  <cp:category/>
  <cp:version/>
  <cp:contentType/>
  <cp:contentStatus/>
</cp:coreProperties>
</file>