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9410" windowHeight="7530" tabRatio="854" activeTab="1"/>
  </bookViews>
  <sheets>
    <sheet name="Assignment Ratios" sheetId="17" r:id="rId1"/>
    <sheet name="Ex 6a" sheetId="6" r:id="rId2"/>
    <sheet name="Ex 6b" sheetId="7" r:id="rId3"/>
    <sheet name="Ex 6c" sheetId="8" r:id="rId4"/>
    <sheet name="Ex 3a" sheetId="1" r:id="rId5"/>
    <sheet name="Ex 3b" sheetId="2" r:id="rId6"/>
    <sheet name="Ex 3c" sheetId="3" r:id="rId7"/>
    <sheet name="Ex 4" sheetId="4" r:id="rId8"/>
    <sheet name="Ex 5" sheetId="5" r:id="rId9"/>
    <sheet name="Ex 3a CS" sheetId="10" r:id="rId10"/>
    <sheet name="Ex 3b CS" sheetId="11" r:id="rId11"/>
    <sheet name="Ex 6a CS" sheetId="12" r:id="rId12"/>
    <sheet name="Ex 6b CS" sheetId="13" r:id="rId13"/>
    <sheet name="Ex 7b" sheetId="9" r:id="rId14"/>
    <sheet name="Ex 3b  Trends" sheetId="14" r:id="rId15"/>
    <sheet name="Ex 6b Trends" sheetId="15" r:id="rId16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7"/>
  <c r="F27" s="1"/>
  <c r="E28" i="5" l="1"/>
  <c r="E32" s="1"/>
  <c r="E9" i="7"/>
  <c r="F9"/>
  <c r="G9"/>
  <c r="G13" s="1"/>
  <c r="H9"/>
  <c r="I9"/>
  <c r="I13" s="1"/>
  <c r="I18" s="1"/>
  <c r="F13"/>
  <c r="F18" s="1"/>
  <c r="G18"/>
  <c r="G21" s="1"/>
  <c r="H13"/>
  <c r="H18" s="1"/>
  <c r="L9" i="15"/>
  <c r="L13" s="1"/>
  <c r="I9" i="2"/>
  <c r="E9" i="15" s="1"/>
  <c r="S9" s="1"/>
  <c r="I9" i="14"/>
  <c r="E9"/>
  <c r="E13" s="1"/>
  <c r="R10" i="13"/>
  <c r="S10"/>
  <c r="T10"/>
  <c r="Q10"/>
  <c r="F20" i="1"/>
  <c r="G20"/>
  <c r="H20"/>
  <c r="I20"/>
  <c r="J20"/>
  <c r="L20" i="2"/>
  <c r="L19"/>
  <c r="L17"/>
  <c r="L16"/>
  <c r="L15"/>
  <c r="L14"/>
  <c r="L12"/>
  <c r="L11"/>
  <c r="L10"/>
  <c r="L8"/>
  <c r="L7"/>
  <c r="P9"/>
  <c r="P13" s="1"/>
  <c r="P18" s="1"/>
  <c r="P21" s="1"/>
  <c r="O9"/>
  <c r="O13" s="1"/>
  <c r="O18" s="1"/>
  <c r="O21" s="1"/>
  <c r="N9"/>
  <c r="N13" s="1"/>
  <c r="N18" s="1"/>
  <c r="N21" s="1"/>
  <c r="M9"/>
  <c r="M13" s="1"/>
  <c r="M18" s="1"/>
  <c r="M21" s="1"/>
  <c r="K9"/>
  <c r="K13" s="1"/>
  <c r="J47" i="1"/>
  <c r="R20" i="15"/>
  <c r="Q20"/>
  <c r="P20"/>
  <c r="R17"/>
  <c r="Q17"/>
  <c r="P17"/>
  <c r="R16"/>
  <c r="Q16"/>
  <c r="P16"/>
  <c r="R15"/>
  <c r="Q15"/>
  <c r="P15"/>
  <c r="R12"/>
  <c r="Q12"/>
  <c r="P12"/>
  <c r="R11"/>
  <c r="Q11"/>
  <c r="P11"/>
  <c r="R8"/>
  <c r="Q8"/>
  <c r="P8"/>
  <c r="R7"/>
  <c r="Q7"/>
  <c r="P7"/>
  <c r="F20"/>
  <c r="H20" s="1"/>
  <c r="E20"/>
  <c r="S20" s="1"/>
  <c r="F17"/>
  <c r="H17" s="1"/>
  <c r="E17"/>
  <c r="S17" s="1"/>
  <c r="F16"/>
  <c r="H16" s="1"/>
  <c r="E16"/>
  <c r="S16" s="1"/>
  <c r="F15"/>
  <c r="H15" s="1"/>
  <c r="E15"/>
  <c r="S15" s="1"/>
  <c r="F12"/>
  <c r="H12" s="1"/>
  <c r="E12"/>
  <c r="S12"/>
  <c r="F11"/>
  <c r="H11" s="1"/>
  <c r="E11"/>
  <c r="S11" s="1"/>
  <c r="F8"/>
  <c r="H8" s="1"/>
  <c r="E8"/>
  <c r="S8" s="1"/>
  <c r="G9"/>
  <c r="G13" s="1"/>
  <c r="G18" s="1"/>
  <c r="G21" s="1"/>
  <c r="F7"/>
  <c r="H7" s="1"/>
  <c r="O7" s="1"/>
  <c r="E7"/>
  <c r="S7" s="1"/>
  <c r="K9"/>
  <c r="K13" s="1"/>
  <c r="J9"/>
  <c r="Q9" s="1"/>
  <c r="I9"/>
  <c r="I13" s="1"/>
  <c r="I18" s="1"/>
  <c r="I21" s="1"/>
  <c r="P20" i="14"/>
  <c r="P17"/>
  <c r="P16"/>
  <c r="P15"/>
  <c r="P12"/>
  <c r="P11"/>
  <c r="P8"/>
  <c r="P7"/>
  <c r="O20"/>
  <c r="N20"/>
  <c r="M20"/>
  <c r="O17"/>
  <c r="N17"/>
  <c r="M17"/>
  <c r="O16"/>
  <c r="N16"/>
  <c r="M16"/>
  <c r="O15"/>
  <c r="N15"/>
  <c r="M15"/>
  <c r="O12"/>
  <c r="N12"/>
  <c r="M12"/>
  <c r="O11"/>
  <c r="N11"/>
  <c r="M11"/>
  <c r="O8"/>
  <c r="N8"/>
  <c r="M8"/>
  <c r="O7"/>
  <c r="N7"/>
  <c r="M7"/>
  <c r="L20"/>
  <c r="L17"/>
  <c r="L16"/>
  <c r="L15"/>
  <c r="L12"/>
  <c r="L11"/>
  <c r="L8"/>
  <c r="L7"/>
  <c r="I13"/>
  <c r="I18" s="1"/>
  <c r="H9"/>
  <c r="H13"/>
  <c r="H18" s="1"/>
  <c r="G9"/>
  <c r="M9" s="1"/>
  <c r="F9"/>
  <c r="F13" s="1"/>
  <c r="E18"/>
  <c r="E21" s="1"/>
  <c r="O8" i="15"/>
  <c r="O9" i="14"/>
  <c r="O20" i="13"/>
  <c r="N20"/>
  <c r="M20"/>
  <c r="L20"/>
  <c r="K20"/>
  <c r="O17"/>
  <c r="N17"/>
  <c r="M17"/>
  <c r="L17"/>
  <c r="K17"/>
  <c r="O16"/>
  <c r="N16"/>
  <c r="M16"/>
  <c r="L16"/>
  <c r="K16"/>
  <c r="O15"/>
  <c r="N15"/>
  <c r="M15"/>
  <c r="L15"/>
  <c r="K15"/>
  <c r="O12"/>
  <c r="N12"/>
  <c r="M12"/>
  <c r="L12"/>
  <c r="K12"/>
  <c r="O11"/>
  <c r="N11"/>
  <c r="M11"/>
  <c r="L11"/>
  <c r="K11"/>
  <c r="O8"/>
  <c r="N8"/>
  <c r="M8"/>
  <c r="L8"/>
  <c r="K8"/>
  <c r="O7"/>
  <c r="N7"/>
  <c r="M7"/>
  <c r="L7"/>
  <c r="K7"/>
  <c r="I9"/>
  <c r="O9" s="1"/>
  <c r="H9"/>
  <c r="H13" s="1"/>
  <c r="G9"/>
  <c r="G13" s="1"/>
  <c r="F9"/>
  <c r="F13" s="1"/>
  <c r="E9"/>
  <c r="E13" s="1"/>
  <c r="K13" s="1"/>
  <c r="M5" i="12"/>
  <c r="N5" s="1"/>
  <c r="O5" s="1"/>
  <c r="I44"/>
  <c r="H44"/>
  <c r="G44"/>
  <c r="F44"/>
  <c r="E44"/>
  <c r="I36"/>
  <c r="I31"/>
  <c r="H36"/>
  <c r="G36"/>
  <c r="F36"/>
  <c r="E36"/>
  <c r="H31"/>
  <c r="G31"/>
  <c r="F31"/>
  <c r="E31"/>
  <c r="E21"/>
  <c r="E14"/>
  <c r="I21"/>
  <c r="H21"/>
  <c r="G21"/>
  <c r="F21"/>
  <c r="I14"/>
  <c r="H14"/>
  <c r="G14"/>
  <c r="F14"/>
  <c r="G5"/>
  <c r="H5" s="1"/>
  <c r="I5"/>
  <c r="Q20" i="11"/>
  <c r="P20"/>
  <c r="O20"/>
  <c r="N20"/>
  <c r="M20"/>
  <c r="L20"/>
  <c r="Q17"/>
  <c r="P17"/>
  <c r="O17"/>
  <c r="N17"/>
  <c r="M17"/>
  <c r="L17"/>
  <c r="Q16"/>
  <c r="P16"/>
  <c r="O16"/>
  <c r="N16"/>
  <c r="M16"/>
  <c r="L16"/>
  <c r="Q15"/>
  <c r="P15"/>
  <c r="O15"/>
  <c r="N15"/>
  <c r="M15"/>
  <c r="L15"/>
  <c r="Q12"/>
  <c r="P12"/>
  <c r="O12"/>
  <c r="N12"/>
  <c r="M12"/>
  <c r="L12"/>
  <c r="Q11"/>
  <c r="P11"/>
  <c r="O11"/>
  <c r="N11"/>
  <c r="M11"/>
  <c r="L11"/>
  <c r="Q8"/>
  <c r="P8"/>
  <c r="O8"/>
  <c r="N8"/>
  <c r="M8"/>
  <c r="L8"/>
  <c r="Q7"/>
  <c r="P7"/>
  <c r="O7"/>
  <c r="N7"/>
  <c r="M7"/>
  <c r="L7"/>
  <c r="J9"/>
  <c r="I9"/>
  <c r="I13" s="1"/>
  <c r="P13" s="1"/>
  <c r="H9"/>
  <c r="H13" s="1"/>
  <c r="O13" s="1"/>
  <c r="G9"/>
  <c r="G13"/>
  <c r="N13" s="1"/>
  <c r="F9"/>
  <c r="M9" s="1"/>
  <c r="E9"/>
  <c r="E13"/>
  <c r="E18" s="1"/>
  <c r="J47" i="10"/>
  <c r="I47"/>
  <c r="H47"/>
  <c r="G47"/>
  <c r="F47"/>
  <c r="M47" s="1"/>
  <c r="E47"/>
  <c r="J39"/>
  <c r="I39"/>
  <c r="H39"/>
  <c r="H41" s="1"/>
  <c r="H49" s="1"/>
  <c r="G39"/>
  <c r="F39"/>
  <c r="E39"/>
  <c r="J34"/>
  <c r="J41" s="1"/>
  <c r="I34"/>
  <c r="H34"/>
  <c r="G34"/>
  <c r="G41" s="1"/>
  <c r="F34"/>
  <c r="E34"/>
  <c r="J24"/>
  <c r="I24"/>
  <c r="H24"/>
  <c r="H26" s="1"/>
  <c r="G24"/>
  <c r="F24"/>
  <c r="E24"/>
  <c r="G18"/>
  <c r="F18"/>
  <c r="E18"/>
  <c r="J14"/>
  <c r="I14"/>
  <c r="H14"/>
  <c r="G14"/>
  <c r="F14"/>
  <c r="F26" s="1"/>
  <c r="E14"/>
  <c r="J11" i="9"/>
  <c r="I11"/>
  <c r="H11"/>
  <c r="G11"/>
  <c r="F11"/>
  <c r="E11"/>
  <c r="I21" i="6"/>
  <c r="H21"/>
  <c r="H23" s="1"/>
  <c r="H14"/>
  <c r="G21"/>
  <c r="F21"/>
  <c r="E21"/>
  <c r="G5"/>
  <c r="H5"/>
  <c r="I5" s="1"/>
  <c r="F7" i="5"/>
  <c r="F24"/>
  <c r="I39" i="8"/>
  <c r="H39"/>
  <c r="G39"/>
  <c r="F39"/>
  <c r="E39"/>
  <c r="I29"/>
  <c r="H29"/>
  <c r="H41" s="1"/>
  <c r="G29"/>
  <c r="F29"/>
  <c r="E29"/>
  <c r="I21"/>
  <c r="H21"/>
  <c r="G21"/>
  <c r="F21"/>
  <c r="E21"/>
  <c r="I44" i="6"/>
  <c r="H44"/>
  <c r="G44"/>
  <c r="F44"/>
  <c r="E44"/>
  <c r="I36"/>
  <c r="H36"/>
  <c r="G36"/>
  <c r="F36"/>
  <c r="F38" s="1"/>
  <c r="E36"/>
  <c r="I31"/>
  <c r="H31"/>
  <c r="H38" s="1"/>
  <c r="H46" s="1"/>
  <c r="G31"/>
  <c r="F31"/>
  <c r="E31"/>
  <c r="I14"/>
  <c r="G14"/>
  <c r="F14"/>
  <c r="E14"/>
  <c r="E23"/>
  <c r="J20" i="4"/>
  <c r="J17"/>
  <c r="J16"/>
  <c r="J15"/>
  <c r="J12"/>
  <c r="J11"/>
  <c r="J8"/>
  <c r="J7"/>
  <c r="F6" s="1"/>
  <c r="I9"/>
  <c r="I13" s="1"/>
  <c r="I18" s="1"/>
  <c r="I21" s="1"/>
  <c r="H9"/>
  <c r="H13" s="1"/>
  <c r="H18" s="1"/>
  <c r="H21" s="1"/>
  <c r="G9"/>
  <c r="G13" s="1"/>
  <c r="G18" s="1"/>
  <c r="G21" s="1"/>
  <c r="F9"/>
  <c r="F13" s="1"/>
  <c r="F18" s="1"/>
  <c r="F21" s="1"/>
  <c r="E9"/>
  <c r="E13" s="1"/>
  <c r="E18" s="1"/>
  <c r="E21" s="1"/>
  <c r="I38" i="3"/>
  <c r="H38"/>
  <c r="G38"/>
  <c r="F38"/>
  <c r="E38"/>
  <c r="I28"/>
  <c r="H28"/>
  <c r="H41" s="1"/>
  <c r="G28"/>
  <c r="F28"/>
  <c r="E28"/>
  <c r="I20"/>
  <c r="H20"/>
  <c r="G20"/>
  <c r="F20"/>
  <c r="E20"/>
  <c r="J9" i="2"/>
  <c r="F9" i="15" s="1"/>
  <c r="H9" i="2"/>
  <c r="H13"/>
  <c r="H18" s="1"/>
  <c r="H21" s="1"/>
  <c r="G9"/>
  <c r="G13"/>
  <c r="G18" s="1"/>
  <c r="G21" s="1"/>
  <c r="F9"/>
  <c r="F13"/>
  <c r="F18" s="1"/>
  <c r="F21" s="1"/>
  <c r="E9"/>
  <c r="E13"/>
  <c r="E18" s="1"/>
  <c r="E21" s="1"/>
  <c r="I47" i="1"/>
  <c r="H47"/>
  <c r="G47"/>
  <c r="F47"/>
  <c r="E47"/>
  <c r="J39"/>
  <c r="I39"/>
  <c r="I41" s="1"/>
  <c r="I49" s="1"/>
  <c r="H39"/>
  <c r="G39"/>
  <c r="F39"/>
  <c r="E39"/>
  <c r="E41" s="1"/>
  <c r="E49" s="1"/>
  <c r="J34"/>
  <c r="I34"/>
  <c r="H34"/>
  <c r="G34"/>
  <c r="F34"/>
  <c r="E34"/>
  <c r="J24"/>
  <c r="I24"/>
  <c r="H24"/>
  <c r="G24"/>
  <c r="F24"/>
  <c r="F26" s="1"/>
  <c r="E24"/>
  <c r="G18"/>
  <c r="G14"/>
  <c r="F18"/>
  <c r="E18"/>
  <c r="E14"/>
  <c r="J14"/>
  <c r="I14"/>
  <c r="I26" s="1"/>
  <c r="H14"/>
  <c r="H26" s="1"/>
  <c r="F14"/>
  <c r="F13" i="5"/>
  <c r="F19"/>
  <c r="F41" i="10"/>
  <c r="F49" s="1"/>
  <c r="F41" i="8"/>
  <c r="F43" s="1"/>
  <c r="G42" s="1"/>
  <c r="F26" i="5"/>
  <c r="I23" i="12"/>
  <c r="L9" i="13"/>
  <c r="F8" i="5"/>
  <c r="F15"/>
  <c r="F20"/>
  <c r="F28"/>
  <c r="F13" i="11"/>
  <c r="F18" s="1"/>
  <c r="F21" s="1"/>
  <c r="M21" s="1"/>
  <c r="J13"/>
  <c r="Q9"/>
  <c r="P9"/>
  <c r="O17" i="12"/>
  <c r="E41" i="10"/>
  <c r="O42" i="12"/>
  <c r="O27"/>
  <c r="O19"/>
  <c r="O9"/>
  <c r="O41"/>
  <c r="O35"/>
  <c r="O23"/>
  <c r="O18"/>
  <c r="O12"/>
  <c r="O33"/>
  <c r="O28"/>
  <c r="O20"/>
  <c r="O11"/>
  <c r="O34"/>
  <c r="F10" i="5"/>
  <c r="F16"/>
  <c r="F22"/>
  <c r="L9" i="11"/>
  <c r="L13"/>
  <c r="O36" i="12"/>
  <c r="O21"/>
  <c r="O44"/>
  <c r="I41" i="10"/>
  <c r="I49" s="1"/>
  <c r="J13" i="2"/>
  <c r="F13" i="15" s="1"/>
  <c r="F6" i="5"/>
  <c r="F11"/>
  <c r="F18"/>
  <c r="N9" i="11"/>
  <c r="O14" i="12"/>
  <c r="F38"/>
  <c r="F46" s="1"/>
  <c r="N9" i="13"/>
  <c r="H38" i="12"/>
  <c r="G23"/>
  <c r="M28" s="1"/>
  <c r="H46"/>
  <c r="O31"/>
  <c r="L18" i="15"/>
  <c r="E49" i="10"/>
  <c r="E38" i="6"/>
  <c r="I38"/>
  <c r="I41" i="3"/>
  <c r="G41" i="1"/>
  <c r="M17" i="12"/>
  <c r="M35"/>
  <c r="M31"/>
  <c r="M31" i="10"/>
  <c r="M46"/>
  <c r="M26"/>
  <c r="M21"/>
  <c r="M16"/>
  <c r="M45"/>
  <c r="M32"/>
  <c r="M13"/>
  <c r="M30"/>
  <c r="M23"/>
  <c r="M39"/>
  <c r="M22"/>
  <c r="J18" i="2"/>
  <c r="J21" s="1"/>
  <c r="M24" i="10"/>
  <c r="L21" i="15"/>
  <c r="M14" i="10"/>
  <c r="F18" i="15"/>
  <c r="M18" i="11"/>
  <c r="K18" i="2"/>
  <c r="L18"/>
  <c r="H21" i="7"/>
  <c r="H22"/>
  <c r="H18" i="11"/>
  <c r="O18" s="1"/>
  <c r="O17" i="15"/>
  <c r="F21" i="7"/>
  <c r="F22"/>
  <c r="I21"/>
  <c r="I22"/>
  <c r="O13" i="14"/>
  <c r="N16" i="15"/>
  <c r="O16"/>
  <c r="K21" i="2"/>
  <c r="G18" i="11"/>
  <c r="G21" s="1"/>
  <c r="N21" s="1"/>
  <c r="I13" i="13"/>
  <c r="O13" s="1"/>
  <c r="R9" i="15"/>
  <c r="N8" l="1"/>
  <c r="N20"/>
  <c r="F21"/>
  <c r="L21" i="2"/>
  <c r="F18" i="13"/>
  <c r="L13"/>
  <c r="H21" i="14"/>
  <c r="O47" i="10"/>
  <c r="O32"/>
  <c r="O43"/>
  <c r="O21"/>
  <c r="O9"/>
  <c r="O23"/>
  <c r="O24"/>
  <c r="O18"/>
  <c r="O30"/>
  <c r="O33"/>
  <c r="O37"/>
  <c r="O46"/>
  <c r="O45"/>
  <c r="O44"/>
  <c r="O26"/>
  <c r="O11"/>
  <c r="O34"/>
  <c r="O13"/>
  <c r="O22"/>
  <c r="O49"/>
  <c r="H18" i="13"/>
  <c r="N13"/>
  <c r="R13" i="15"/>
  <c r="K18"/>
  <c r="E21" i="11"/>
  <c r="L21" s="1"/>
  <c r="L18"/>
  <c r="L13" i="14"/>
  <c r="F18"/>
  <c r="L18" s="1"/>
  <c r="I21"/>
  <c r="P21" s="1"/>
  <c r="P18"/>
  <c r="O18"/>
  <c r="H21" i="11"/>
  <c r="O21" s="1"/>
  <c r="N9" i="14"/>
  <c r="L13" i="2"/>
  <c r="N17" i="15"/>
  <c r="O20"/>
  <c r="G22" i="7"/>
  <c r="J9" i="4"/>
  <c r="I13" i="2"/>
  <c r="O9" i="11"/>
  <c r="H6" i="4"/>
  <c r="G38" i="6"/>
  <c r="G46" s="1"/>
  <c r="F46"/>
  <c r="E46"/>
  <c r="I46"/>
  <c r="E23" i="12"/>
  <c r="M9" i="13"/>
  <c r="L9" i="14"/>
  <c r="P9" i="15"/>
  <c r="G13" i="14"/>
  <c r="J13" i="15"/>
  <c r="N15"/>
  <c r="P9" i="14"/>
  <c r="O39" i="10"/>
  <c r="P13" i="14"/>
  <c r="E18" i="13"/>
  <c r="M41" i="10"/>
  <c r="M13" i="11"/>
  <c r="J6" i="4"/>
  <c r="J26" i="1"/>
  <c r="I23" i="6"/>
  <c r="I18" i="11"/>
  <c r="I38" i="12"/>
  <c r="K9" i="13"/>
  <c r="E41" i="3"/>
  <c r="E43" s="1"/>
  <c r="F42" s="1"/>
  <c r="F41" i="1"/>
  <c r="H41"/>
  <c r="H49" s="1"/>
  <c r="L9" i="2"/>
  <c r="E41" i="8"/>
  <c r="E43" s="1"/>
  <c r="I41"/>
  <c r="G18" i="13"/>
  <c r="M13"/>
  <c r="K40" i="12"/>
  <c r="K27"/>
  <c r="K41"/>
  <c r="K18"/>
  <c r="K28"/>
  <c r="K29"/>
  <c r="K44"/>
  <c r="K19"/>
  <c r="K30"/>
  <c r="K33"/>
  <c r="K11"/>
  <c r="K31"/>
  <c r="K17"/>
  <c r="K36"/>
  <c r="K13"/>
  <c r="K23"/>
  <c r="K20"/>
  <c r="I18" i="13"/>
  <c r="F21" i="14"/>
  <c r="L21" s="1"/>
  <c r="N18" i="11"/>
  <c r="O15" i="15"/>
  <c r="M36" i="12"/>
  <c r="M21"/>
  <c r="M13"/>
  <c r="M41"/>
  <c r="M29"/>
  <c r="O12" i="10"/>
  <c r="O31"/>
  <c r="O38"/>
  <c r="O10"/>
  <c r="O36"/>
  <c r="O14"/>
  <c r="K10" i="12"/>
  <c r="K9"/>
  <c r="M49" i="10"/>
  <c r="H23" i="12"/>
  <c r="O12" i="15"/>
  <c r="N12"/>
  <c r="J18" i="11"/>
  <c r="Q13"/>
  <c r="G49" i="1"/>
  <c r="M14" i="12"/>
  <c r="M12"/>
  <c r="K34"/>
  <c r="J13" i="4"/>
  <c r="J18" s="1"/>
  <c r="J21" s="1"/>
  <c r="K43" i="12"/>
  <c r="K42"/>
  <c r="G26" i="1"/>
  <c r="G23" i="6"/>
  <c r="M18" i="10"/>
  <c r="M37"/>
  <c r="M10"/>
  <c r="M44"/>
  <c r="M9"/>
  <c r="M17"/>
  <c r="M11"/>
  <c r="M34"/>
  <c r="M36"/>
  <c r="M38"/>
  <c r="M33"/>
  <c r="M43"/>
  <c r="M12"/>
  <c r="E26"/>
  <c r="L49" s="1"/>
  <c r="I26"/>
  <c r="P24" s="1"/>
  <c r="P39"/>
  <c r="G49"/>
  <c r="N7" i="15"/>
  <c r="H9"/>
  <c r="O11"/>
  <c r="N11"/>
  <c r="E31" i="7"/>
  <c r="F31" s="1"/>
  <c r="E13"/>
  <c r="E18" s="1"/>
  <c r="M40" i="12"/>
  <c r="M11"/>
  <c r="M20"/>
  <c r="M30"/>
  <c r="M42"/>
  <c r="M9"/>
  <c r="M34"/>
  <c r="M43"/>
  <c r="M10"/>
  <c r="M23"/>
  <c r="M19"/>
  <c r="M27"/>
  <c r="M44"/>
  <c r="M18"/>
  <c r="M33"/>
  <c r="N46"/>
  <c r="K12"/>
  <c r="F49" i="1"/>
  <c r="G41" i="3"/>
  <c r="F41"/>
  <c r="F43" s="1"/>
  <c r="G42" s="1"/>
  <c r="G38" i="12"/>
  <c r="E6" i="4"/>
  <c r="G6"/>
  <c r="J26" i="10"/>
  <c r="O9" i="15"/>
  <c r="I6" i="4"/>
  <c r="O40" i="12"/>
  <c r="O13"/>
  <c r="O30"/>
  <c r="O43"/>
  <c r="O10"/>
  <c r="O29"/>
  <c r="J41" i="1"/>
  <c r="J49" s="1"/>
  <c r="F23" i="12"/>
  <c r="E38"/>
  <c r="O41" i="10"/>
  <c r="E26" i="1"/>
  <c r="G41" i="8"/>
  <c r="G43" s="1"/>
  <c r="H42" s="1"/>
  <c r="H43" s="1"/>
  <c r="I42" s="1"/>
  <c r="I43" s="1"/>
  <c r="F23" i="6"/>
  <c r="P14" i="10"/>
  <c r="G26"/>
  <c r="J49"/>
  <c r="K14" i="12"/>
  <c r="O21" i="14" l="1"/>
  <c r="I46" i="12"/>
  <c r="O46" s="1"/>
  <c r="O38"/>
  <c r="Q18" i="15"/>
  <c r="K21"/>
  <c r="R18"/>
  <c r="N18" i="13"/>
  <c r="H21"/>
  <c r="N21" s="1"/>
  <c r="L18"/>
  <c r="F21"/>
  <c r="L21" s="1"/>
  <c r="E21"/>
  <c r="K21" s="1"/>
  <c r="K18"/>
  <c r="E13" i="15"/>
  <c r="S13" s="1"/>
  <c r="I18" i="2"/>
  <c r="P18" i="11"/>
  <c r="I21"/>
  <c r="P21" s="1"/>
  <c r="J18" i="15"/>
  <c r="P13"/>
  <c r="N13" i="14"/>
  <c r="M13"/>
  <c r="G18"/>
  <c r="K35" i="12"/>
  <c r="K21"/>
  <c r="Q13" i="15"/>
  <c r="L40" i="12"/>
  <c r="L10"/>
  <c r="L13"/>
  <c r="L28"/>
  <c r="L17"/>
  <c r="L36"/>
  <c r="L44"/>
  <c r="L41"/>
  <c r="L20"/>
  <c r="L9"/>
  <c r="L14"/>
  <c r="L12"/>
  <c r="L21"/>
  <c r="L27"/>
  <c r="L31"/>
  <c r="L42"/>
  <c r="L30"/>
  <c r="L33"/>
  <c r="L29"/>
  <c r="L34"/>
  <c r="L23"/>
  <c r="L11"/>
  <c r="L19"/>
  <c r="L18"/>
  <c r="L35"/>
  <c r="L43"/>
  <c r="G43" i="3"/>
  <c r="H42" s="1"/>
  <c r="H43" s="1"/>
  <c r="I42" s="1"/>
  <c r="I43" s="1"/>
  <c r="E21" i="7"/>
  <c r="E22"/>
  <c r="N9" i="15"/>
  <c r="H13"/>
  <c r="N44" i="12"/>
  <c r="N13"/>
  <c r="N11"/>
  <c r="N43"/>
  <c r="N27"/>
  <c r="N21"/>
  <c r="N9"/>
  <c r="N38"/>
  <c r="N23"/>
  <c r="N42"/>
  <c r="N19"/>
  <c r="N41"/>
  <c r="N20"/>
  <c r="N31"/>
  <c r="N36"/>
  <c r="N18"/>
  <c r="N40"/>
  <c r="N30"/>
  <c r="N10"/>
  <c r="N14"/>
  <c r="N17"/>
  <c r="N33"/>
  <c r="N29"/>
  <c r="N28"/>
  <c r="N34"/>
  <c r="N35"/>
  <c r="N12"/>
  <c r="O18" i="13"/>
  <c r="I21"/>
  <c r="O21" s="1"/>
  <c r="M18"/>
  <c r="G21"/>
  <c r="M21" s="1"/>
  <c r="Q24" i="10"/>
  <c r="Q39"/>
  <c r="Q26"/>
  <c r="Q18"/>
  <c r="Q22"/>
  <c r="Q10"/>
  <c r="Q36"/>
  <c r="Q44"/>
  <c r="Q13"/>
  <c r="Q37"/>
  <c r="Q21"/>
  <c r="Q9"/>
  <c r="Q12"/>
  <c r="Q34"/>
  <c r="Q43"/>
  <c r="Q14"/>
  <c r="Q23"/>
  <c r="Q45"/>
  <c r="Q31"/>
  <c r="Q38"/>
  <c r="Q46"/>
  <c r="Q30"/>
  <c r="Q33"/>
  <c r="Q47"/>
  <c r="Q11"/>
  <c r="Q32"/>
  <c r="M38" i="12"/>
  <c r="G46"/>
  <c r="M46" s="1"/>
  <c r="P31" i="10"/>
  <c r="P23"/>
  <c r="P13"/>
  <c r="P10"/>
  <c r="P18"/>
  <c r="P26"/>
  <c r="P33"/>
  <c r="P36"/>
  <c r="P11"/>
  <c r="P30"/>
  <c r="P45"/>
  <c r="P44"/>
  <c r="P46"/>
  <c r="P47"/>
  <c r="P22"/>
  <c r="P38"/>
  <c r="P32"/>
  <c r="P49"/>
  <c r="P12"/>
  <c r="P34"/>
  <c r="P21"/>
  <c r="P37"/>
  <c r="P43"/>
  <c r="P9"/>
  <c r="P41"/>
  <c r="H22" i="4"/>
  <c r="F22"/>
  <c r="I22"/>
  <c r="J22"/>
  <c r="G22"/>
  <c r="E22"/>
  <c r="N44" i="10"/>
  <c r="N17"/>
  <c r="N13"/>
  <c r="N30"/>
  <c r="N39"/>
  <c r="N12"/>
  <c r="N47"/>
  <c r="N38"/>
  <c r="N32"/>
  <c r="N31"/>
  <c r="N26"/>
  <c r="N18"/>
  <c r="N34"/>
  <c r="N14"/>
  <c r="N36"/>
  <c r="N23"/>
  <c r="N37"/>
  <c r="N21"/>
  <c r="N46"/>
  <c r="N45"/>
  <c r="N9"/>
  <c r="N33"/>
  <c r="N11"/>
  <c r="N22"/>
  <c r="N16"/>
  <c r="N24"/>
  <c r="N43"/>
  <c r="N10"/>
  <c r="N41"/>
  <c r="L46"/>
  <c r="L47"/>
  <c r="L37"/>
  <c r="L21"/>
  <c r="L26"/>
  <c r="L33"/>
  <c r="L43"/>
  <c r="L32"/>
  <c r="L45"/>
  <c r="L30"/>
  <c r="L10"/>
  <c r="L11"/>
  <c r="L9"/>
  <c r="L36"/>
  <c r="L18"/>
  <c r="L39"/>
  <c r="L13"/>
  <c r="L12"/>
  <c r="L34"/>
  <c r="L14"/>
  <c r="L22"/>
  <c r="L16"/>
  <c r="L23"/>
  <c r="L17"/>
  <c r="L31"/>
  <c r="L44"/>
  <c r="L41"/>
  <c r="L38"/>
  <c r="J21" i="11"/>
  <c r="Q21" s="1"/>
  <c r="Q18"/>
  <c r="Q49" i="10"/>
  <c r="E46" i="12"/>
  <c r="K46" s="1"/>
  <c r="K38"/>
  <c r="N49" i="10"/>
  <c r="L24"/>
  <c r="L38" i="12"/>
  <c r="L46"/>
  <c r="Q41" i="10"/>
  <c r="E18" i="15" l="1"/>
  <c r="S18" s="1"/>
  <c r="I21" i="2"/>
  <c r="E21" i="15" s="1"/>
  <c r="S21" s="1"/>
  <c r="M18" i="14"/>
  <c r="G21"/>
  <c r="N18"/>
  <c r="P18" i="15"/>
  <c r="J21"/>
  <c r="P21" s="1"/>
  <c r="Q21"/>
  <c r="R21"/>
  <c r="H18"/>
  <c r="O13"/>
  <c r="N13"/>
  <c r="M21" i="14" l="1"/>
  <c r="N21"/>
  <c r="H21" i="15"/>
  <c r="N18"/>
  <c r="O18"/>
  <c r="N21" l="1"/>
  <c r="O21"/>
</calcChain>
</file>

<file path=xl/sharedStrings.xml><?xml version="1.0" encoding="utf-8"?>
<sst xmlns="http://schemas.openxmlformats.org/spreadsheetml/2006/main" count="456" uniqueCount="179">
  <si>
    <t>Cash and Cash Equivalents</t>
  </si>
  <si>
    <t>Accounts Receivable</t>
  </si>
  <si>
    <t>Inventory</t>
  </si>
  <si>
    <t>Future Income Tax Benefits</t>
  </si>
  <si>
    <t>Prepaid Expenses and Deposits</t>
  </si>
  <si>
    <t>Total Current Assets</t>
  </si>
  <si>
    <t>Property, Plant &amp; Equipment, Gross</t>
  </si>
  <si>
    <t>Accumulated Depreciation</t>
  </si>
  <si>
    <t>Total PP&amp;E, Net</t>
  </si>
  <si>
    <t>Other Assets:</t>
  </si>
  <si>
    <t>Intangibles</t>
  </si>
  <si>
    <t>Deferred Income Taxes</t>
  </si>
  <si>
    <t>Other Assets</t>
  </si>
  <si>
    <t>Total Other Assets</t>
  </si>
  <si>
    <t>Total Assets</t>
  </si>
  <si>
    <t>ASSETS</t>
  </si>
  <si>
    <t>LIABILITIES AND STOCKHOLDERS' EQUITY</t>
  </si>
  <si>
    <t>Short-term Borrowings</t>
  </si>
  <si>
    <t>Acounts Payable</t>
  </si>
  <si>
    <t>Accrued Liabilities</t>
  </si>
  <si>
    <t>Current Maturities of LTD</t>
  </si>
  <si>
    <t>Total Current Liabilities</t>
  </si>
  <si>
    <t>Post-retirement Obligations</t>
  </si>
  <si>
    <t>Other Long-term Liabilities</t>
  </si>
  <si>
    <t>Long-term Debt</t>
  </si>
  <si>
    <t>Total Long-term Liabilities</t>
  </si>
  <si>
    <t>Total Liabilities</t>
  </si>
  <si>
    <t>Capital Stock</t>
  </si>
  <si>
    <t>Retained Earnings</t>
  </si>
  <si>
    <t>Treasury Stock, at Cost</t>
  </si>
  <si>
    <t>Foreign Currency Adjustment</t>
  </si>
  <si>
    <t>Total Stockholders' Equity</t>
  </si>
  <si>
    <t>Total Liabilities and Equity</t>
  </si>
  <si>
    <t>NA</t>
  </si>
  <si>
    <t>Net Sales</t>
  </si>
  <si>
    <t>Cost of Sales</t>
  </si>
  <si>
    <t>Gross Profit</t>
  </si>
  <si>
    <t>Selling &amp; Administrative Exp</t>
  </si>
  <si>
    <t>Amortization of Intangibles</t>
  </si>
  <si>
    <t>Operating Income after Deprec</t>
  </si>
  <si>
    <t>Non-operating Income (Expense)</t>
  </si>
  <si>
    <t>Interest Income</t>
  </si>
  <si>
    <t>Interest Expense</t>
  </si>
  <si>
    <t>Pretax Income</t>
  </si>
  <si>
    <t>Income Tax Expense</t>
  </si>
  <si>
    <t>Net Income</t>
  </si>
  <si>
    <t>CASH FLOWS FROM OPERATING ACTIVITIES</t>
  </si>
  <si>
    <t xml:space="preserve">Net Income </t>
  </si>
  <si>
    <t xml:space="preserve">Adjustments to Reconcile Net Income to Cash </t>
  </si>
  <si>
    <t xml:space="preserve">  Flow from Operating Activities:</t>
  </si>
  <si>
    <t>Depreciation and Amortization</t>
  </si>
  <si>
    <t>Provision for Loss on Accounts Receivable</t>
  </si>
  <si>
    <t>Other Non-Cash Items</t>
  </si>
  <si>
    <t>(Increase) Decrease in Accounts Receivable</t>
  </si>
  <si>
    <t>(Increase) Decrease in Inventory</t>
  </si>
  <si>
    <t>Incr. (Decr.) in Accounts Payable and Accrued Exp.</t>
  </si>
  <si>
    <t>(Incr.) Decr. in Prepaid Expenses and Other Assets</t>
  </si>
  <si>
    <t>Net Cash Flow from Operating Activities</t>
  </si>
  <si>
    <t>CASH FLOWS FROM INVESTING ACTIVITIES</t>
  </si>
  <si>
    <t>Purchase of Property, Plant and Equipment</t>
  </si>
  <si>
    <t>Sales of Property, Plant and Equipment</t>
  </si>
  <si>
    <t>Acquisition of Businesses</t>
  </si>
  <si>
    <t>Other Investments</t>
  </si>
  <si>
    <t>Net Cash Flow from Investing Activities</t>
  </si>
  <si>
    <t>CASH FLOWS FROM FINANCING ACTIVITIES</t>
  </si>
  <si>
    <t>Net Borrowings Under Revolving Credit</t>
  </si>
  <si>
    <t>Other Borrowings</t>
  </si>
  <si>
    <t>Other Principal Payments</t>
  </si>
  <si>
    <t>Sales of Treasury Stock</t>
  </si>
  <si>
    <t>Purchases of Treasury Stock</t>
  </si>
  <si>
    <t>Dividends Paid</t>
  </si>
  <si>
    <t>Net Cash Flow from Financing Activities</t>
  </si>
  <si>
    <t>Effect of Exchange Rate Changes on Cash</t>
  </si>
  <si>
    <t>Increase (Decrease) in Cash and Equivalents</t>
  </si>
  <si>
    <t>Cash and Equivalents, Beginning of Year</t>
  </si>
  <si>
    <t>Cash and Equivalents, End of Year</t>
  </si>
  <si>
    <t>(in $ thousands)</t>
  </si>
  <si>
    <t>as of December 31…</t>
  </si>
  <si>
    <t xml:space="preserve">as of </t>
  </si>
  <si>
    <t>for the Years Ended December 31…</t>
  </si>
  <si>
    <t>4 Mths Ended</t>
  </si>
  <si>
    <t>Exhibit 3c - Kohler Co. Historical Cash Flow Statements</t>
  </si>
  <si>
    <t>Exhibit 3b - Kohler Co. Historical Income Statements</t>
  </si>
  <si>
    <t>Exhibit 3a - Kohler Co. Historical Balance Sheets</t>
  </si>
  <si>
    <t>Kitchen &amp; Bath Group</t>
  </si>
  <si>
    <t>Power Systems Group</t>
  </si>
  <si>
    <t>Interiors Group</t>
  </si>
  <si>
    <t>Hospitality &amp; R. Estate Group</t>
  </si>
  <si>
    <t>Elim. &amp; Corp Var.</t>
  </si>
  <si>
    <t>Kohler Co. Consol.</t>
  </si>
  <si>
    <t>Exhibit 4 - Kohler Co. Income Statements for 1997 - by Group</t>
  </si>
  <si>
    <t>% of Consolidated</t>
  </si>
  <si>
    <t>Exhibit 5 - Ownership of Kohler Co., April 1998</t>
  </si>
  <si>
    <t>Name</t>
  </si>
  <si>
    <t>Number of Shares</t>
  </si>
  <si>
    <t>Percentage of Ownership</t>
  </si>
  <si>
    <t>Herbert V. Kohler</t>
  </si>
  <si>
    <t>Trust for the benefit of Herbert V. Kohler</t>
  </si>
  <si>
    <t>Lineal Descendants of Herbert V. Kohler</t>
  </si>
  <si>
    <t>Ruth DeYoung Kohler</t>
  </si>
  <si>
    <t>Estate of Frederic Kohler</t>
  </si>
  <si>
    <t>John Michael Kohler</t>
  </si>
  <si>
    <t>Trust for the benefit of John Michael Kohler</t>
  </si>
  <si>
    <t>Trust for the benefit of Ruth DeYoung Kohler</t>
  </si>
  <si>
    <t>Kohler Foundation</t>
  </si>
  <si>
    <t>Kohler Trust for the Arts and Education</t>
  </si>
  <si>
    <t>Kohler Trust for Preservation</t>
  </si>
  <si>
    <t xml:space="preserve">Other Kohler Family Members </t>
  </si>
  <si>
    <t>Kohler Employee Plan</t>
  </si>
  <si>
    <t>Outside Shareholders</t>
  </si>
  <si>
    <t>Total Outstanding Common Shares</t>
  </si>
  <si>
    <t>Restricted Shares</t>
  </si>
  <si>
    <t>Total Shares Outstanding</t>
  </si>
  <si>
    <t>Exhibit 6a - Kohler Co. Projected Balance Sheets</t>
  </si>
  <si>
    <t>Property, Plant &amp; Equipment, Net</t>
  </si>
  <si>
    <r>
      <t>1998</t>
    </r>
    <r>
      <rPr>
        <b/>
        <vertAlign val="superscript"/>
        <sz val="11"/>
        <color theme="1"/>
        <rFont val="Times New Roman"/>
        <family val="1"/>
      </rPr>
      <t>a</t>
    </r>
  </si>
  <si>
    <t>Exhibit 6b - Kohler Co. Projected Income Statements</t>
  </si>
  <si>
    <t>a</t>
  </si>
  <si>
    <t>Eight month period ended December 31, 1998</t>
  </si>
  <si>
    <t>Exhibit 6c - Kohler Co. Projected Cash Flow Statements</t>
  </si>
  <si>
    <t>(Increase) Decrease in Future Income Tax Benefits</t>
  </si>
  <si>
    <t>American Standard</t>
  </si>
  <si>
    <t>American Woodmark</t>
  </si>
  <si>
    <t>Masco</t>
  </si>
  <si>
    <t>Briggs &amp; Stratton</t>
  </si>
  <si>
    <t>Cummins Engine</t>
  </si>
  <si>
    <t>Detroit Diesel</t>
  </si>
  <si>
    <t>Stock Market Data as of 4/30/1998</t>
  </si>
  <si>
    <t>Ticker</t>
  </si>
  <si>
    <t>Shares Outstanding (thousands)</t>
  </si>
  <si>
    <t>Stock Price ($)</t>
  </si>
  <si>
    <t>Market Value of Equity</t>
  </si>
  <si>
    <t>Average of Latest 36 mths</t>
  </si>
  <si>
    <t>Beta over Latest 36 months</t>
  </si>
  <si>
    <t>Std Deviation of Stock Returns</t>
  </si>
  <si>
    <t>Financial Data as of 3/31/1998</t>
  </si>
  <si>
    <t>Latest Twelve Months:</t>
  </si>
  <si>
    <t>Total Debt</t>
  </si>
  <si>
    <t>Sales</t>
  </si>
  <si>
    <t>EBITDA</t>
  </si>
  <si>
    <t>EBIAT</t>
  </si>
  <si>
    <r>
      <t>Cash Flow</t>
    </r>
    <r>
      <rPr>
        <vertAlign val="superscript"/>
        <sz val="11"/>
        <color theme="1"/>
        <rFont val="Times New Roman"/>
        <family val="1"/>
      </rPr>
      <t>c</t>
    </r>
  </si>
  <si>
    <t>Average of Latest Three Years:</t>
  </si>
  <si>
    <t>ASD</t>
  </si>
  <si>
    <t>AMWD</t>
  </si>
  <si>
    <t>MAS</t>
  </si>
  <si>
    <t>BGG</t>
  </si>
  <si>
    <t>CUM</t>
  </si>
  <si>
    <t>DDC</t>
  </si>
  <si>
    <t>c</t>
  </si>
  <si>
    <t>Cash Flow is defined as EBIAT plus Depreciation</t>
  </si>
  <si>
    <t>Exhibit 7b - Selected Financial Data about Comparable Companies</t>
  </si>
  <si>
    <t>(in $ millions)</t>
  </si>
  <si>
    <t>Exhibit 6b - Kohler Co. Projected Income Statements [Common Size]</t>
  </si>
  <si>
    <t>Exhibit 6a - Kohler Co. Projected Balance Sheets [Common Size]</t>
  </si>
  <si>
    <t>Exhibit 3b - Kohler Co. Historical Income Statements [Common Size]</t>
  </si>
  <si>
    <t>Exhibit 3a - Kohler Co. Historical Balance Sheets [Common Size]</t>
  </si>
  <si>
    <t>'93 - '95</t>
  </si>
  <si>
    <t>CAGR</t>
  </si>
  <si>
    <t>Exhibit 3b - Kohler Co. Historical Income Statements [Trends]</t>
  </si>
  <si>
    <t>Exhibit 6b - Kohler Co. Projected Income Statements [Trends]</t>
  </si>
  <si>
    <t>1998a</t>
  </si>
  <si>
    <t>1998b</t>
  </si>
  <si>
    <t>'97 - '02</t>
  </si>
  <si>
    <t>Develop a market-based valuation for Kohler stock by:</t>
  </si>
  <si>
    <t>Price to sales</t>
  </si>
  <si>
    <t>Creating valuation multiples for the comparable companies (Exhibit 7b)</t>
  </si>
  <si>
    <t>Write a brief opinion on the value of a privately-held share of Kohler giving:</t>
  </si>
  <si>
    <t>The date of the valuation.</t>
  </si>
  <si>
    <t>Your choice of a value.</t>
  </si>
  <si>
    <t>The basis for your selection.  (Your reasons for concluding what you did.)</t>
  </si>
  <si>
    <t>Determine the median P/E and P/S</t>
  </si>
  <si>
    <t>Price to earnings (Net Income or EBITDA, but be consistent)</t>
  </si>
  <si>
    <t>These P/E and P/S ratios will typically be between 0.25 and 40.</t>
  </si>
  <si>
    <t>Apply the median P/S and P/E ratios to Kohler to obtain valuations of a share of Kohler stock.</t>
  </si>
  <si>
    <t>You should now have three values of a share of Kohler:  DCF from last week, P/E and P/S.</t>
  </si>
  <si>
    <t>Select a value for Kohler  from the median of these results.</t>
  </si>
  <si>
    <t>Average Net Sales</t>
  </si>
  <si>
    <t>Average EBITDA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</si>
</sst>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2" xfId="2" applyNumberFormat="1" applyFont="1" applyBorder="1"/>
    <xf numFmtId="164" fontId="3" fillId="0" borderId="0" xfId="0" applyNumberFormat="1" applyFont="1"/>
    <xf numFmtId="165" fontId="3" fillId="0" borderId="0" xfId="1" applyNumberFormat="1" applyFont="1"/>
    <xf numFmtId="166" fontId="3" fillId="0" borderId="0" xfId="1" applyNumberFormat="1" applyFont="1"/>
    <xf numFmtId="166" fontId="3" fillId="0" borderId="1" xfId="1" applyNumberFormat="1" applyFont="1" applyBorder="1"/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3" xfId="1" applyNumberFormat="1" applyFont="1" applyBorder="1"/>
    <xf numFmtId="164" fontId="3" fillId="0" borderId="0" xfId="2" applyNumberFormat="1" applyFont="1"/>
    <xf numFmtId="164" fontId="3" fillId="0" borderId="0" xfId="1" applyNumberFormat="1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3" fillId="0" borderId="10" xfId="2" applyNumberFormat="1" applyFont="1" applyBorder="1"/>
    <xf numFmtId="0" fontId="2" fillId="0" borderId="4" xfId="0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5" fillId="0" borderId="0" xfId="0" applyFont="1"/>
    <xf numFmtId="9" fontId="5" fillId="0" borderId="0" xfId="3" applyFont="1"/>
    <xf numFmtId="166" fontId="3" fillId="0" borderId="0" xfId="1" applyNumberFormat="1" applyFont="1" applyAlignment="1">
      <alignment horizontal="center"/>
    </xf>
    <xf numFmtId="167" fontId="3" fillId="0" borderId="0" xfId="3" applyNumberFormat="1" applyFont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7" fontId="3" fillId="0" borderId="1" xfId="3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165" fontId="3" fillId="0" borderId="0" xfId="0" applyNumberFormat="1" applyFont="1"/>
    <xf numFmtId="167" fontId="3" fillId="0" borderId="0" xfId="0" applyNumberFormat="1" applyFont="1"/>
    <xf numFmtId="0" fontId="7" fillId="0" borderId="0" xfId="0" applyFont="1" applyAlignment="1">
      <alignment horizontal="center"/>
    </xf>
    <xf numFmtId="9" fontId="3" fillId="0" borderId="0" xfId="3" applyFont="1"/>
    <xf numFmtId="167" fontId="3" fillId="0" borderId="0" xfId="3" applyNumberFormat="1" applyFont="1"/>
    <xf numFmtId="167" fontId="3" fillId="0" borderId="2" xfId="3" applyNumberFormat="1" applyFont="1" applyBorder="1"/>
    <xf numFmtId="167" fontId="3" fillId="0" borderId="1" xfId="3" applyNumberFormat="1" applyFont="1" applyBorder="1"/>
    <xf numFmtId="167" fontId="3" fillId="0" borderId="11" xfId="3" applyNumberFormat="1" applyFont="1" applyBorder="1"/>
    <xf numFmtId="166" fontId="3" fillId="0" borderId="0" xfId="3" applyNumberFormat="1" applyFont="1"/>
    <xf numFmtId="4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3" fillId="0" borderId="0" xfId="1" applyNumberFormat="1" applyFont="1" applyAlignment="1">
      <alignment horizontal="right"/>
    </xf>
    <xf numFmtId="164" fontId="3" fillId="0" borderId="10" xfId="2" applyNumberFormat="1" applyFont="1" applyBorder="1" applyAlignment="1">
      <alignment horizontal="right"/>
    </xf>
    <xf numFmtId="164" fontId="3" fillId="0" borderId="0" xfId="2" applyNumberFormat="1" applyFont="1" applyFill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/>
    <xf numFmtId="166" fontId="3" fillId="0" borderId="0" xfId="0" applyNumberFormat="1" applyFont="1"/>
    <xf numFmtId="164" fontId="3" fillId="0" borderId="10" xfId="1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8" fillId="0" borderId="0" xfId="0" applyFont="1"/>
    <xf numFmtId="0" fontId="3" fillId="0" borderId="12" xfId="0" applyFont="1" applyBorder="1"/>
    <xf numFmtId="166" fontId="2" fillId="0" borderId="0" xfId="1" applyNumberFormat="1" applyFont="1" applyAlignment="1">
      <alignment horizontal="center"/>
    </xf>
    <xf numFmtId="167" fontId="2" fillId="0" borderId="0" xfId="3" applyNumberFormat="1" applyFont="1" applyAlignment="1">
      <alignment horizontal="center"/>
    </xf>
    <xf numFmtId="164" fontId="2" fillId="0" borderId="2" xfId="2" applyNumberFormat="1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4" fontId="3" fillId="0" borderId="0" xfId="2" applyFont="1"/>
    <xf numFmtId="164" fontId="2" fillId="0" borderId="0" xfId="2" applyNumberFormat="1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6">
    <cellStyle name="Comma" xfId="1" builtinId="3"/>
    <cellStyle name="Currency" xfId="2" builtinId="4"/>
    <cellStyle name="Followed Hyperlink" xfId="5" builtinId="9" hidden="1"/>
    <cellStyle name="Hyperlink" xfId="4" builtinId="8" hidden="1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B18"/>
  <sheetViews>
    <sheetView showGridLines="0" workbookViewId="0">
      <pane ySplit="2" topLeftCell="A3" activePane="bottomLeft" state="frozen"/>
      <selection pane="bottomLeft" activeCell="A13" sqref="A13"/>
    </sheetView>
  </sheetViews>
  <sheetFormatPr defaultColWidth="8.85546875" defaultRowHeight="15"/>
  <sheetData>
    <row r="2" spans="1:1">
      <c r="A2" s="62" t="s">
        <v>164</v>
      </c>
    </row>
    <row r="3" spans="1:1">
      <c r="A3" s="60" t="s">
        <v>166</v>
      </c>
    </row>
    <row r="4" spans="1:1">
      <c r="A4" s="61" t="s">
        <v>172</v>
      </c>
    </row>
    <row r="5" spans="1:1">
      <c r="A5" s="61" t="s">
        <v>165</v>
      </c>
    </row>
    <row r="6" spans="1:1">
      <c r="A6" s="61" t="s">
        <v>173</v>
      </c>
    </row>
    <row r="7" spans="1:1">
      <c r="A7" s="61" t="s">
        <v>171</v>
      </c>
    </row>
    <row r="8" spans="1:1">
      <c r="A8" s="60" t="s">
        <v>174</v>
      </c>
    </row>
    <row r="9" spans="1:1">
      <c r="A9" s="60" t="s">
        <v>175</v>
      </c>
    </row>
    <row r="10" spans="1:1">
      <c r="A10" s="60" t="s">
        <v>176</v>
      </c>
    </row>
    <row r="13" spans="1:1">
      <c r="A13" s="62" t="s">
        <v>167</v>
      </c>
    </row>
    <row r="14" spans="1:1">
      <c r="A14" s="60" t="s">
        <v>168</v>
      </c>
    </row>
    <row r="15" spans="1:1">
      <c r="A15" s="60" t="s">
        <v>169</v>
      </c>
    </row>
    <row r="16" spans="1:1">
      <c r="A16" s="60" t="s">
        <v>170</v>
      </c>
    </row>
    <row r="18" spans="2:2">
      <c r="B18" s="6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showGridLines="0" zoomScalePageLayoutView="75" workbookViewId="0">
      <pane ySplit="5" topLeftCell="A6" activePane="bottomLeft" state="frozen"/>
      <selection pane="bottomLeft" activeCell="Y13" sqref="Y13:Y14"/>
    </sheetView>
  </sheetViews>
  <sheetFormatPr defaultColWidth="9.140625" defaultRowHeight="15"/>
  <cols>
    <col min="1" max="3" width="3.7109375" style="2" customWidth="1"/>
    <col min="4" max="4" width="24.42578125" style="2" customWidth="1"/>
    <col min="5" max="10" width="12.7109375" style="2" hidden="1" customWidth="1"/>
    <col min="11" max="11" width="1.28515625" style="2" customWidth="1"/>
    <col min="12" max="17" width="12.7109375" style="2" customWidth="1"/>
    <col min="18" max="16384" width="9.140625" style="2"/>
  </cols>
  <sheetData>
    <row r="1" spans="1:17">
      <c r="A1" s="1" t="s">
        <v>156</v>
      </c>
    </row>
    <row r="2" spans="1:17">
      <c r="A2" s="63"/>
    </row>
    <row r="3" spans="1:17" ht="15.75" thickBot="1"/>
    <row r="4" spans="1:17" ht="15.75" thickBot="1">
      <c r="E4" s="71" t="s">
        <v>77</v>
      </c>
      <c r="F4" s="72"/>
      <c r="G4" s="72"/>
      <c r="H4" s="72"/>
      <c r="I4" s="72"/>
      <c r="J4" s="19" t="s">
        <v>78</v>
      </c>
      <c r="L4" s="71" t="s">
        <v>77</v>
      </c>
      <c r="M4" s="72"/>
      <c r="N4" s="72"/>
      <c r="O4" s="72"/>
      <c r="P4" s="72"/>
      <c r="Q4" s="19" t="s">
        <v>78</v>
      </c>
    </row>
    <row r="5" spans="1:17" ht="15.75" thickBot="1">
      <c r="A5" s="13" t="s">
        <v>76</v>
      </c>
      <c r="E5" s="14">
        <v>1993</v>
      </c>
      <c r="F5" s="14">
        <v>1994</v>
      </c>
      <c r="G5" s="14">
        <v>1995</v>
      </c>
      <c r="H5" s="14">
        <v>1996</v>
      </c>
      <c r="I5" s="18">
        <v>1997</v>
      </c>
      <c r="J5" s="17">
        <v>35915</v>
      </c>
      <c r="L5" s="14">
        <v>1993</v>
      </c>
      <c r="M5" s="14">
        <v>1994</v>
      </c>
      <c r="N5" s="14">
        <v>1995</v>
      </c>
      <c r="O5" s="14">
        <v>1996</v>
      </c>
      <c r="P5" s="18">
        <v>1997</v>
      </c>
      <c r="Q5" s="17">
        <v>35915</v>
      </c>
    </row>
    <row r="7" spans="1:17">
      <c r="A7" s="1" t="s">
        <v>15</v>
      </c>
    </row>
    <row r="9" spans="1:17">
      <c r="A9" s="2" t="s">
        <v>0</v>
      </c>
      <c r="E9" s="4">
        <v>46252</v>
      </c>
      <c r="F9" s="4">
        <v>32955</v>
      </c>
      <c r="G9" s="4">
        <v>22329</v>
      </c>
      <c r="H9" s="4">
        <v>20039</v>
      </c>
      <c r="I9" s="4">
        <v>26117</v>
      </c>
      <c r="J9" s="4">
        <v>2454</v>
      </c>
      <c r="L9" s="41">
        <f>E9/E$26</f>
        <v>4.396381530482954E-2</v>
      </c>
      <c r="M9" s="41">
        <f t="shared" ref="M9:M18" si="0">F9/F$26</f>
        <v>2.9959336030931163E-2</v>
      </c>
      <c r="N9" s="41">
        <f t="shared" ref="N9:N14" si="1">G9/G$26</f>
        <v>1.7630964929942792E-2</v>
      </c>
      <c r="O9" s="41">
        <f t="shared" ref="O9:O14" si="2">H9/H$26</f>
        <v>1.449187322594059E-2</v>
      </c>
      <c r="P9" s="41">
        <f t="shared" ref="P9:P14" si="3">I9/I$26</f>
        <v>1.8038582965947226E-2</v>
      </c>
      <c r="Q9" s="41">
        <f t="shared" ref="Q9:Q14" si="4">J9/J$26</f>
        <v>1.6810521989313605E-3</v>
      </c>
    </row>
    <row r="10" spans="1:17">
      <c r="A10" s="2" t="s">
        <v>1</v>
      </c>
      <c r="E10" s="6">
        <v>244852</v>
      </c>
      <c r="F10" s="6">
        <v>280028</v>
      </c>
      <c r="G10" s="6">
        <v>298046</v>
      </c>
      <c r="H10" s="6">
        <v>322136</v>
      </c>
      <c r="I10" s="6">
        <v>339238</v>
      </c>
      <c r="J10" s="6">
        <v>360810</v>
      </c>
      <c r="L10" s="41">
        <f t="shared" ref="L10:L14" si="5">E10/$E$26</f>
        <v>0.23273865141006059</v>
      </c>
      <c r="M10" s="41">
        <f t="shared" si="0"/>
        <v>0.25457299196084332</v>
      </c>
      <c r="N10" s="41">
        <f t="shared" si="1"/>
        <v>0.23533694180257647</v>
      </c>
      <c r="O10" s="41">
        <f t="shared" si="2"/>
        <v>0.23296342499683606</v>
      </c>
      <c r="P10" s="41">
        <f t="shared" si="3"/>
        <v>0.23430611510518076</v>
      </c>
      <c r="Q10" s="41">
        <f t="shared" si="4"/>
        <v>0.2471639950678175</v>
      </c>
    </row>
    <row r="11" spans="1:17">
      <c r="A11" s="2" t="s">
        <v>2</v>
      </c>
      <c r="E11" s="6">
        <v>201208</v>
      </c>
      <c r="F11" s="6">
        <v>221791</v>
      </c>
      <c r="G11" s="6">
        <v>248777</v>
      </c>
      <c r="H11" s="6">
        <v>247820</v>
      </c>
      <c r="I11" s="6">
        <v>249957</v>
      </c>
      <c r="J11" s="6">
        <v>265606</v>
      </c>
      <c r="L11" s="41">
        <f t="shared" si="5"/>
        <v>0.19125381280494122</v>
      </c>
      <c r="M11" s="41">
        <f t="shared" si="0"/>
        <v>0.20162983151680333</v>
      </c>
      <c r="N11" s="41">
        <f t="shared" si="1"/>
        <v>0.19643416912429479</v>
      </c>
      <c r="O11" s="41">
        <f t="shared" si="2"/>
        <v>0.17921932346187919</v>
      </c>
      <c r="P11" s="41">
        <f t="shared" si="3"/>
        <v>0.17264119471682318</v>
      </c>
      <c r="Q11" s="41">
        <f t="shared" si="4"/>
        <v>0.18194684203315523</v>
      </c>
    </row>
    <row r="12" spans="1:17">
      <c r="A12" s="2" t="s">
        <v>3</v>
      </c>
      <c r="E12" s="6">
        <v>8413</v>
      </c>
      <c r="F12" s="6">
        <v>14781</v>
      </c>
      <c r="G12" s="6">
        <v>16813</v>
      </c>
      <c r="H12" s="6">
        <v>16510</v>
      </c>
      <c r="I12" s="6">
        <v>15346</v>
      </c>
      <c r="J12" s="6">
        <v>0</v>
      </c>
      <c r="L12" s="41">
        <f t="shared" si="5"/>
        <v>7.9967910178917866E-3</v>
      </c>
      <c r="M12" s="41">
        <f t="shared" si="0"/>
        <v>1.3437382669494569E-2</v>
      </c>
      <c r="N12" s="41">
        <f t="shared" si="1"/>
        <v>1.3275534657491522E-2</v>
      </c>
      <c r="O12" s="41">
        <f t="shared" si="2"/>
        <v>1.1939758818318236E-2</v>
      </c>
      <c r="P12" s="41">
        <f t="shared" si="3"/>
        <v>1.0599230164085698E-2</v>
      </c>
      <c r="Q12" s="41">
        <f t="shared" si="4"/>
        <v>0</v>
      </c>
    </row>
    <row r="13" spans="1:17">
      <c r="A13" s="2" t="s">
        <v>4</v>
      </c>
      <c r="E13" s="7">
        <v>39961</v>
      </c>
      <c r="F13" s="7">
        <v>33976</v>
      </c>
      <c r="G13" s="7">
        <v>40157</v>
      </c>
      <c r="H13" s="7">
        <v>44638</v>
      </c>
      <c r="I13" s="7">
        <v>56028</v>
      </c>
      <c r="J13" s="7">
        <v>78857</v>
      </c>
      <c r="L13" s="43">
        <f t="shared" si="5"/>
        <v>3.798404443907924E-2</v>
      </c>
      <c r="M13" s="43">
        <f t="shared" si="0"/>
        <v>3.088752544338999E-2</v>
      </c>
      <c r="N13" s="43">
        <f t="shared" si="1"/>
        <v>3.1707942975131569E-2</v>
      </c>
      <c r="O13" s="43">
        <f t="shared" si="2"/>
        <v>3.2281463000126555E-2</v>
      </c>
      <c r="P13" s="43">
        <f t="shared" si="3"/>
        <v>3.8697619420917075E-2</v>
      </c>
      <c r="Q13" s="43">
        <f t="shared" si="4"/>
        <v>5.4019043704617069E-2</v>
      </c>
    </row>
    <row r="14" spans="1:17">
      <c r="B14" s="2" t="s">
        <v>5</v>
      </c>
      <c r="E14" s="6">
        <f>SUM(E9:E13)</f>
        <v>540686</v>
      </c>
      <c r="F14" s="6">
        <f t="shared" ref="F14:J14" si="6">SUM(F9:F13)</f>
        <v>583531</v>
      </c>
      <c r="G14" s="6">
        <f t="shared" si="6"/>
        <v>626122</v>
      </c>
      <c r="H14" s="6">
        <f t="shared" si="6"/>
        <v>651143</v>
      </c>
      <c r="I14" s="6">
        <f t="shared" si="6"/>
        <v>686686</v>
      </c>
      <c r="J14" s="6">
        <f t="shared" si="6"/>
        <v>707727</v>
      </c>
      <c r="L14" s="41">
        <f t="shared" si="5"/>
        <v>0.51393711497680239</v>
      </c>
      <c r="M14" s="41">
        <f t="shared" si="0"/>
        <v>0.53048706762146236</v>
      </c>
      <c r="N14" s="41">
        <f t="shared" si="1"/>
        <v>0.49438555348943714</v>
      </c>
      <c r="O14" s="41">
        <f t="shared" si="2"/>
        <v>0.47089584350310065</v>
      </c>
      <c r="P14" s="41">
        <f t="shared" si="3"/>
        <v>0.47428274237295392</v>
      </c>
      <c r="Q14" s="41">
        <f t="shared" si="4"/>
        <v>0.48481093300452116</v>
      </c>
    </row>
    <row r="15" spans="1:17">
      <c r="E15" s="6"/>
      <c r="F15" s="6"/>
      <c r="G15" s="6"/>
      <c r="H15" s="6"/>
      <c r="I15" s="6"/>
      <c r="J15" s="6"/>
      <c r="L15" s="6"/>
      <c r="M15" s="6"/>
      <c r="N15" s="6"/>
      <c r="O15" s="6"/>
      <c r="P15" s="6"/>
      <c r="Q15" s="6"/>
    </row>
    <row r="16" spans="1:17">
      <c r="A16" s="2" t="s">
        <v>6</v>
      </c>
      <c r="E16" s="6">
        <v>885493</v>
      </c>
      <c r="F16" s="6">
        <v>944920</v>
      </c>
      <c r="G16" s="6">
        <v>1059183</v>
      </c>
      <c r="H16" s="8" t="s">
        <v>33</v>
      </c>
      <c r="I16" s="8" t="s">
        <v>33</v>
      </c>
      <c r="J16" s="8" t="s">
        <v>33</v>
      </c>
      <c r="L16" s="41">
        <f t="shared" ref="L16:L18" si="7">E16/$E$26</f>
        <v>0.84168578019803297</v>
      </c>
      <c r="M16" s="41">
        <f t="shared" si="0"/>
        <v>0.85902521020626532</v>
      </c>
      <c r="N16" s="41">
        <f t="shared" ref="N16:N18" si="8">G16/G$26</f>
        <v>0.83633025784368298</v>
      </c>
      <c r="O16" s="8" t="s">
        <v>33</v>
      </c>
      <c r="P16" s="8" t="s">
        <v>33</v>
      </c>
      <c r="Q16" s="8" t="s">
        <v>33</v>
      </c>
    </row>
    <row r="17" spans="1:17">
      <c r="A17" s="2" t="s">
        <v>7</v>
      </c>
      <c r="E17" s="7">
        <v>-520936</v>
      </c>
      <c r="F17" s="7">
        <v>-572451</v>
      </c>
      <c r="G17" s="7">
        <v>-633419</v>
      </c>
      <c r="H17" s="9" t="s">
        <v>33</v>
      </c>
      <c r="I17" s="9" t="s">
        <v>33</v>
      </c>
      <c r="J17" s="9" t="s">
        <v>33</v>
      </c>
      <c r="L17" s="43">
        <f t="shared" si="7"/>
        <v>-0.49516418943260138</v>
      </c>
      <c r="M17" s="43">
        <f t="shared" si="0"/>
        <v>-0.52041425793483764</v>
      </c>
      <c r="N17" s="43">
        <f t="shared" si="8"/>
        <v>-0.50014726028749312</v>
      </c>
      <c r="O17" s="9" t="s">
        <v>33</v>
      </c>
      <c r="P17" s="9" t="s">
        <v>33</v>
      </c>
      <c r="Q17" s="9" t="s">
        <v>33</v>
      </c>
    </row>
    <row r="18" spans="1:17">
      <c r="B18" s="2" t="s">
        <v>8</v>
      </c>
      <c r="E18" s="6">
        <f>SUM(E16:E17)</f>
        <v>364557</v>
      </c>
      <c r="F18" s="6">
        <f t="shared" ref="F18:G18" si="9">SUM(F16:F17)</f>
        <v>372469</v>
      </c>
      <c r="G18" s="6">
        <f t="shared" si="9"/>
        <v>425764</v>
      </c>
      <c r="H18" s="6">
        <v>437818</v>
      </c>
      <c r="I18" s="6">
        <v>447714</v>
      </c>
      <c r="J18" s="6">
        <v>444841</v>
      </c>
      <c r="L18" s="41">
        <f t="shared" si="7"/>
        <v>0.3465215907654316</v>
      </c>
      <c r="M18" s="41">
        <f t="shared" si="0"/>
        <v>0.33861095227142768</v>
      </c>
      <c r="N18" s="41">
        <f t="shared" si="8"/>
        <v>0.33618299755618986</v>
      </c>
      <c r="O18" s="41">
        <f t="shared" ref="O18" si="10">H18/H$26</f>
        <v>0.31662273327186274</v>
      </c>
      <c r="P18" s="41">
        <f t="shared" ref="P18" si="11">I18/I$26</f>
        <v>0.30922870674335096</v>
      </c>
      <c r="Q18" s="41">
        <f t="shared" ref="Q18" si="12">J18/J$26</f>
        <v>0.30472735991231675</v>
      </c>
    </row>
    <row r="19" spans="1:17">
      <c r="E19" s="6"/>
      <c r="F19" s="6"/>
      <c r="G19" s="6"/>
      <c r="H19" s="6"/>
      <c r="I19" s="6"/>
      <c r="J19" s="6"/>
      <c r="L19" s="6"/>
      <c r="M19" s="6"/>
      <c r="N19" s="6"/>
      <c r="O19" s="6"/>
      <c r="P19" s="6"/>
      <c r="Q19" s="6"/>
    </row>
    <row r="20" spans="1:17">
      <c r="A20" s="2" t="s">
        <v>9</v>
      </c>
      <c r="E20" s="6"/>
      <c r="F20" s="6"/>
      <c r="G20" s="6"/>
      <c r="H20" s="6"/>
      <c r="I20" s="6"/>
      <c r="J20" s="6"/>
      <c r="L20" s="6"/>
      <c r="M20" s="6"/>
      <c r="N20" s="6"/>
      <c r="O20" s="6"/>
      <c r="P20" s="6"/>
      <c r="Q20" s="6"/>
    </row>
    <row r="21" spans="1:17">
      <c r="A21" s="2" t="s">
        <v>10</v>
      </c>
      <c r="E21" s="6">
        <v>113049</v>
      </c>
      <c r="F21" s="6">
        <v>106741</v>
      </c>
      <c r="G21" s="6">
        <v>169182</v>
      </c>
      <c r="H21" s="6">
        <v>253059</v>
      </c>
      <c r="I21" s="6">
        <v>217830</v>
      </c>
      <c r="J21" s="6">
        <v>211326</v>
      </c>
      <c r="L21" s="41">
        <f t="shared" ref="L21:L24" si="13">E21/$E$26</f>
        <v>0.10745622581500637</v>
      </c>
      <c r="M21" s="41">
        <f t="shared" ref="M21:M24" si="14">F21/F$26</f>
        <v>9.7038066675090975E-2</v>
      </c>
      <c r="N21" s="41">
        <f t="shared" ref="N21:N24" si="15">G21/G$26</f>
        <v>0.13358600514029206</v>
      </c>
      <c r="O21" s="41">
        <f t="shared" ref="O21:O24" si="16">H21/H$26</f>
        <v>0.18300808157509357</v>
      </c>
      <c r="P21" s="41">
        <f t="shared" ref="P21:P24" si="17">I21/I$26</f>
        <v>0.15045160345645689</v>
      </c>
      <c r="Q21" s="41">
        <f t="shared" ref="Q21:Q24" si="18">J21/J$26</f>
        <v>0.14476366625565146</v>
      </c>
    </row>
    <row r="22" spans="1:17">
      <c r="A22" s="2" t="s">
        <v>11</v>
      </c>
      <c r="E22" s="6">
        <v>10493</v>
      </c>
      <c r="F22" s="6">
        <v>13215</v>
      </c>
      <c r="G22" s="6">
        <v>13778</v>
      </c>
      <c r="H22" s="6">
        <v>19550</v>
      </c>
      <c r="I22" s="6">
        <v>61273</v>
      </c>
      <c r="J22" s="6">
        <v>0</v>
      </c>
      <c r="L22" s="41">
        <f t="shared" si="13"/>
        <v>9.9738889992557374E-3</v>
      </c>
      <c r="M22" s="41">
        <f t="shared" si="14"/>
        <v>1.2013734657829019E-2</v>
      </c>
      <c r="N22" s="41">
        <f t="shared" si="15"/>
        <v>1.0879100488367226E-2</v>
      </c>
      <c r="O22" s="41">
        <f t="shared" si="16"/>
        <v>1.4138236517148487E-2</v>
      </c>
      <c r="P22" s="41">
        <f t="shared" si="17"/>
        <v>4.2320254779357677E-2</v>
      </c>
      <c r="Q22" s="41">
        <f t="shared" si="18"/>
        <v>0</v>
      </c>
    </row>
    <row r="23" spans="1:17">
      <c r="A23" s="2" t="s">
        <v>12</v>
      </c>
      <c r="E23" s="7">
        <v>23262</v>
      </c>
      <c r="F23" s="7">
        <v>24035</v>
      </c>
      <c r="G23" s="7">
        <v>31619</v>
      </c>
      <c r="H23" s="7">
        <v>21205</v>
      </c>
      <c r="I23" s="7">
        <v>34338</v>
      </c>
      <c r="J23" s="7">
        <v>95906</v>
      </c>
      <c r="L23" s="43">
        <f t="shared" si="13"/>
        <v>2.211117944350395E-2</v>
      </c>
      <c r="M23" s="43">
        <f t="shared" si="14"/>
        <v>2.185017877418997E-2</v>
      </c>
      <c r="N23" s="43">
        <f t="shared" si="15"/>
        <v>2.4966343325713698E-2</v>
      </c>
      <c r="O23" s="43">
        <f t="shared" si="16"/>
        <v>1.5335105132794562E-2</v>
      </c>
      <c r="P23" s="43">
        <f t="shared" si="17"/>
        <v>2.3716692647880535E-2</v>
      </c>
      <c r="Q23" s="43">
        <f t="shared" si="18"/>
        <v>6.5698040827510615E-2</v>
      </c>
    </row>
    <row r="24" spans="1:17">
      <c r="B24" s="2" t="s">
        <v>13</v>
      </c>
      <c r="E24" s="7">
        <f>SUM(E21:E23)</f>
        <v>146804</v>
      </c>
      <c r="F24" s="7">
        <f t="shared" ref="F24:J24" si="19">SUM(F21:F23)</f>
        <v>143991</v>
      </c>
      <c r="G24" s="7">
        <f t="shared" si="19"/>
        <v>214579</v>
      </c>
      <c r="H24" s="7">
        <f t="shared" si="19"/>
        <v>293814</v>
      </c>
      <c r="I24" s="7">
        <f t="shared" si="19"/>
        <v>313441</v>
      </c>
      <c r="J24" s="7">
        <f t="shared" si="19"/>
        <v>307232</v>
      </c>
      <c r="L24" s="43">
        <f t="shared" si="13"/>
        <v>0.13954129425776604</v>
      </c>
      <c r="M24" s="43">
        <f t="shared" si="14"/>
        <v>0.13090198010710996</v>
      </c>
      <c r="N24" s="43">
        <f t="shared" si="15"/>
        <v>0.16943144895437301</v>
      </c>
      <c r="O24" s="43">
        <f t="shared" si="16"/>
        <v>0.2124814232250366</v>
      </c>
      <c r="P24" s="43">
        <f t="shared" si="17"/>
        <v>0.21648855088369509</v>
      </c>
      <c r="Q24" s="43">
        <f t="shared" si="18"/>
        <v>0.21046170708316209</v>
      </c>
    </row>
    <row r="26" spans="1:17" ht="15.75" thickBot="1">
      <c r="A26" s="1" t="s">
        <v>14</v>
      </c>
      <c r="E26" s="3">
        <f>E24+E18+E14</f>
        <v>1052047</v>
      </c>
      <c r="F26" s="3">
        <f t="shared" ref="F26:J26" si="20">F24+F18+F14</f>
        <v>1099991</v>
      </c>
      <c r="G26" s="3">
        <f t="shared" si="20"/>
        <v>1266465</v>
      </c>
      <c r="H26" s="3">
        <f t="shared" si="20"/>
        <v>1382775</v>
      </c>
      <c r="I26" s="3">
        <f t="shared" si="20"/>
        <v>1447841</v>
      </c>
      <c r="J26" s="3">
        <f t="shared" si="20"/>
        <v>1459800</v>
      </c>
      <c r="L26" s="42">
        <f t="shared" ref="L26" si="21">E26/$E$26</f>
        <v>1</v>
      </c>
      <c r="M26" s="42">
        <f t="shared" ref="M26" si="22">F26/F$26</f>
        <v>1</v>
      </c>
      <c r="N26" s="42">
        <f t="shared" ref="N26" si="23">G26/G$26</f>
        <v>1</v>
      </c>
      <c r="O26" s="42">
        <f t="shared" ref="O26" si="24">H26/H$26</f>
        <v>1</v>
      </c>
      <c r="P26" s="42">
        <f t="shared" ref="P26" si="25">I26/I$26</f>
        <v>1</v>
      </c>
      <c r="Q26" s="42">
        <f t="shared" ref="Q26" si="26">J26/J$26</f>
        <v>1</v>
      </c>
    </row>
    <row r="27" spans="1:17" ht="15.75" thickTop="1"/>
    <row r="28" spans="1:17">
      <c r="A28" s="1" t="s">
        <v>16</v>
      </c>
    </row>
    <row r="30" spans="1:17">
      <c r="A30" s="2" t="s">
        <v>17</v>
      </c>
      <c r="E30" s="4">
        <v>30349</v>
      </c>
      <c r="F30" s="4">
        <v>5861</v>
      </c>
      <c r="G30" s="4">
        <v>19170</v>
      </c>
      <c r="H30" s="4">
        <v>15425</v>
      </c>
      <c r="I30" s="4">
        <v>15099</v>
      </c>
      <c r="J30" s="4">
        <v>0</v>
      </c>
      <c r="L30" s="41">
        <f t="shared" ref="L30:L34" si="27">E30/$E$26</f>
        <v>2.8847570498276218E-2</v>
      </c>
      <c r="M30" s="41">
        <f t="shared" ref="M30:M34" si="28">F30/F$26</f>
        <v>5.3282254127533773E-3</v>
      </c>
      <c r="N30" s="41">
        <f t="shared" ref="N30:N34" si="29">G30/G$26</f>
        <v>1.5136620435621986E-2</v>
      </c>
      <c r="O30" s="41">
        <f t="shared" ref="O30:O34" si="30">H30/H$26</f>
        <v>1.1155104771202835E-2</v>
      </c>
      <c r="P30" s="41">
        <f t="shared" ref="P30:P34" si="31">I30/I$26</f>
        <v>1.0428631320704415E-2</v>
      </c>
      <c r="Q30" s="41">
        <f t="shared" ref="Q30:Q34" si="32">J30/J$26</f>
        <v>0</v>
      </c>
    </row>
    <row r="31" spans="1:17">
      <c r="A31" s="2" t="s">
        <v>18</v>
      </c>
      <c r="E31" s="6">
        <v>159439</v>
      </c>
      <c r="F31" s="6">
        <v>166792</v>
      </c>
      <c r="G31" s="6">
        <v>188258</v>
      </c>
      <c r="H31" s="6">
        <v>198707</v>
      </c>
      <c r="I31" s="6">
        <v>229170</v>
      </c>
      <c r="J31" s="6">
        <v>209972</v>
      </c>
      <c r="L31" s="41">
        <f t="shared" si="27"/>
        <v>0.1515512139666764</v>
      </c>
      <c r="M31" s="41">
        <f t="shared" si="28"/>
        <v>0.15163033152089425</v>
      </c>
      <c r="N31" s="41">
        <f t="shared" si="29"/>
        <v>0.14864840323261994</v>
      </c>
      <c r="O31" s="41">
        <f t="shared" si="30"/>
        <v>0.14370161450706007</v>
      </c>
      <c r="P31" s="41">
        <f t="shared" si="31"/>
        <v>0.15828395521331418</v>
      </c>
      <c r="Q31" s="41">
        <f t="shared" si="32"/>
        <v>0.14383614193725167</v>
      </c>
    </row>
    <row r="32" spans="1:17">
      <c r="A32" s="2" t="s">
        <v>19</v>
      </c>
      <c r="E32" s="6">
        <v>65165</v>
      </c>
      <c r="F32" s="6">
        <v>72917</v>
      </c>
      <c r="G32" s="6">
        <v>68899</v>
      </c>
      <c r="H32" s="6">
        <v>84825</v>
      </c>
      <c r="I32" s="6">
        <v>97736</v>
      </c>
      <c r="J32" s="6">
        <v>118800</v>
      </c>
      <c r="L32" s="41">
        <f t="shared" si="27"/>
        <v>6.194114901710665E-2</v>
      </c>
      <c r="M32" s="41">
        <f t="shared" si="28"/>
        <v>6.6288724180470562E-2</v>
      </c>
      <c r="N32" s="41">
        <f t="shared" si="29"/>
        <v>5.4402608836406852E-2</v>
      </c>
      <c r="O32" s="41">
        <f t="shared" si="30"/>
        <v>6.1344036448446063E-2</v>
      </c>
      <c r="P32" s="41">
        <f t="shared" si="31"/>
        <v>6.7504650027178398E-2</v>
      </c>
      <c r="Q32" s="41">
        <f t="shared" si="32"/>
        <v>8.138101109741061E-2</v>
      </c>
    </row>
    <row r="33" spans="1:17">
      <c r="A33" s="2" t="s">
        <v>20</v>
      </c>
      <c r="E33" s="7">
        <v>7201</v>
      </c>
      <c r="F33" s="7">
        <v>5903</v>
      </c>
      <c r="G33" s="7">
        <v>5672</v>
      </c>
      <c r="H33" s="7">
        <v>23541</v>
      </c>
      <c r="I33" s="7">
        <v>8824</v>
      </c>
      <c r="J33" s="7">
        <v>48629</v>
      </c>
      <c r="L33" s="43">
        <f>E33/$E$26</f>
        <v>6.8447512325970229E-3</v>
      </c>
      <c r="M33" s="43">
        <f t="shared" si="28"/>
        <v>5.3664075433344453E-3</v>
      </c>
      <c r="N33" s="43">
        <f t="shared" si="29"/>
        <v>4.4786077783436577E-3</v>
      </c>
      <c r="O33" s="43">
        <f t="shared" si="30"/>
        <v>1.7024461680316755E-2</v>
      </c>
      <c r="P33" s="43">
        <f t="shared" si="31"/>
        <v>6.0945918785280983E-3</v>
      </c>
      <c r="Q33" s="43">
        <f t="shared" si="32"/>
        <v>3.3312097547609262E-2</v>
      </c>
    </row>
    <row r="34" spans="1:17">
      <c r="B34" s="2" t="s">
        <v>21</v>
      </c>
      <c r="E34" s="6">
        <f>SUM(E30:E33)</f>
        <v>262154</v>
      </c>
      <c r="F34" s="6">
        <f t="shared" ref="F34:J34" si="33">SUM(F30:F33)</f>
        <v>251473</v>
      </c>
      <c r="G34" s="6">
        <f t="shared" si="33"/>
        <v>281999</v>
      </c>
      <c r="H34" s="6">
        <f t="shared" si="33"/>
        <v>322498</v>
      </c>
      <c r="I34" s="6">
        <f t="shared" si="33"/>
        <v>350829</v>
      </c>
      <c r="J34" s="6">
        <f t="shared" si="33"/>
        <v>377401</v>
      </c>
      <c r="L34" s="41">
        <f t="shared" si="27"/>
        <v>0.2491846847146563</v>
      </c>
      <c r="M34" s="41">
        <f t="shared" si="28"/>
        <v>0.22861368865745266</v>
      </c>
      <c r="N34" s="41">
        <f t="shared" si="29"/>
        <v>0.22266624028299242</v>
      </c>
      <c r="O34" s="41">
        <f t="shared" si="30"/>
        <v>0.23322521740702573</v>
      </c>
      <c r="P34" s="41">
        <f t="shared" si="31"/>
        <v>0.24231182843972507</v>
      </c>
      <c r="Q34" s="41">
        <f t="shared" si="32"/>
        <v>0.25852925058227155</v>
      </c>
    </row>
    <row r="35" spans="1:17">
      <c r="E35" s="6"/>
      <c r="F35" s="6"/>
      <c r="G35" s="6"/>
      <c r="H35" s="6"/>
      <c r="I35" s="6"/>
      <c r="J35" s="6"/>
      <c r="L35" s="6"/>
      <c r="M35" s="6"/>
      <c r="N35" s="6"/>
      <c r="O35" s="6"/>
      <c r="P35" s="6"/>
      <c r="Q35" s="6"/>
    </row>
    <row r="36" spans="1:17">
      <c r="A36" s="2" t="s">
        <v>22</v>
      </c>
      <c r="E36" s="6">
        <v>55607</v>
      </c>
      <c r="F36" s="6">
        <v>56248</v>
      </c>
      <c r="G36" s="6">
        <v>56463</v>
      </c>
      <c r="H36" s="6">
        <v>56462</v>
      </c>
      <c r="I36" s="6">
        <v>56166</v>
      </c>
      <c r="J36" s="6">
        <v>0</v>
      </c>
      <c r="L36" s="41">
        <f t="shared" ref="L36:L39" si="34">E36/$E$26</f>
        <v>5.2856003581589033E-2</v>
      </c>
      <c r="M36" s="41">
        <f t="shared" ref="M36:M39" si="35">F36/F$26</f>
        <v>5.1134963831522259E-2</v>
      </c>
      <c r="N36" s="41">
        <f t="shared" ref="N36:N39" si="36">G36/G$26</f>
        <v>4.4583150738472833E-2</v>
      </c>
      <c r="O36" s="41">
        <f t="shared" ref="O36:O39" si="37">H36/H$26</f>
        <v>4.0832384155050534E-2</v>
      </c>
      <c r="P36" s="41">
        <f t="shared" ref="P36:P39" si="38">I36/I$26</f>
        <v>3.879293375446613E-2</v>
      </c>
      <c r="Q36" s="41">
        <f t="shared" ref="Q36:Q39" si="39">J36/J$26</f>
        <v>0</v>
      </c>
    </row>
    <row r="37" spans="1:17">
      <c r="A37" s="2" t="s">
        <v>23</v>
      </c>
      <c r="E37" s="6">
        <v>54694</v>
      </c>
      <c r="F37" s="6">
        <v>58877</v>
      </c>
      <c r="G37" s="6">
        <v>67584</v>
      </c>
      <c r="H37" s="6">
        <v>53344</v>
      </c>
      <c r="I37" s="6">
        <v>58905</v>
      </c>
      <c r="J37" s="6">
        <v>111852</v>
      </c>
      <c r="L37" s="41">
        <f t="shared" si="34"/>
        <v>5.198817163111534E-2</v>
      </c>
      <c r="M37" s="41">
        <f t="shared" si="35"/>
        <v>5.3524983386227708E-2</v>
      </c>
      <c r="N37" s="41">
        <f t="shared" si="36"/>
        <v>5.336428562968578E-2</v>
      </c>
      <c r="O37" s="41">
        <f t="shared" si="37"/>
        <v>3.8577498146842401E-2</v>
      </c>
      <c r="P37" s="41">
        <f t="shared" si="38"/>
        <v>4.0684716070341978E-2</v>
      </c>
      <c r="Q37" s="41">
        <f t="shared" si="39"/>
        <v>7.662145499383477E-2</v>
      </c>
    </row>
    <row r="38" spans="1:17">
      <c r="A38" s="2" t="s">
        <v>24</v>
      </c>
      <c r="E38" s="7">
        <v>140601</v>
      </c>
      <c r="F38" s="7">
        <v>132209</v>
      </c>
      <c r="G38" s="7">
        <v>202138</v>
      </c>
      <c r="H38" s="7">
        <v>251699</v>
      </c>
      <c r="I38" s="7">
        <v>220116</v>
      </c>
      <c r="J38" s="7">
        <v>183815</v>
      </c>
      <c r="L38" s="43">
        <f t="shared" si="34"/>
        <v>0.13364516984507346</v>
      </c>
      <c r="M38" s="43">
        <f t="shared" si="35"/>
        <v>0.12019098338077311</v>
      </c>
      <c r="N38" s="43">
        <f t="shared" si="36"/>
        <v>0.15960804285945526</v>
      </c>
      <c r="O38" s="43">
        <f t="shared" si="37"/>
        <v>0.18202455207824844</v>
      </c>
      <c r="P38" s="43">
        <f t="shared" si="38"/>
        <v>0.15203050611220431</v>
      </c>
      <c r="Q38" s="43">
        <f t="shared" si="39"/>
        <v>0.12591793396355666</v>
      </c>
    </row>
    <row r="39" spans="1:17">
      <c r="B39" s="2" t="s">
        <v>25</v>
      </c>
      <c r="E39" s="10">
        <f>SUM(E36:E38)</f>
        <v>250902</v>
      </c>
      <c r="F39" s="10">
        <f t="shared" ref="F39:J39" si="40">SUM(F36:F38)</f>
        <v>247334</v>
      </c>
      <c r="G39" s="10">
        <f t="shared" si="40"/>
        <v>326185</v>
      </c>
      <c r="H39" s="10">
        <f t="shared" si="40"/>
        <v>361505</v>
      </c>
      <c r="I39" s="10">
        <f t="shared" si="40"/>
        <v>335187</v>
      </c>
      <c r="J39" s="10">
        <f t="shared" si="40"/>
        <v>295667</v>
      </c>
      <c r="L39" s="43">
        <f t="shared" si="34"/>
        <v>0.23848934505777783</v>
      </c>
      <c r="M39" s="43">
        <f t="shared" si="35"/>
        <v>0.22485093059852307</v>
      </c>
      <c r="N39" s="43">
        <f t="shared" si="36"/>
        <v>0.25755547922761385</v>
      </c>
      <c r="O39" s="43">
        <f t="shared" si="37"/>
        <v>0.26143443438014136</v>
      </c>
      <c r="P39" s="43">
        <f t="shared" si="38"/>
        <v>0.23150815593701243</v>
      </c>
      <c r="Q39" s="43">
        <f t="shared" si="39"/>
        <v>0.20253938895739143</v>
      </c>
    </row>
    <row r="40" spans="1:17">
      <c r="E40" s="6"/>
      <c r="F40" s="6"/>
      <c r="G40" s="6"/>
      <c r="H40" s="6"/>
      <c r="I40" s="6"/>
      <c r="J40" s="6"/>
      <c r="L40" s="6"/>
      <c r="M40" s="6"/>
      <c r="N40" s="6"/>
      <c r="O40" s="6"/>
      <c r="P40" s="6"/>
      <c r="Q40" s="6"/>
    </row>
    <row r="41" spans="1:17">
      <c r="B41" s="2" t="s">
        <v>26</v>
      </c>
      <c r="E41" s="6">
        <f>E39+E34</f>
        <v>513056</v>
      </c>
      <c r="F41" s="6">
        <f t="shared" ref="F41:J41" si="41">F39+F34</f>
        <v>498807</v>
      </c>
      <c r="G41" s="6">
        <f t="shared" si="41"/>
        <v>608184</v>
      </c>
      <c r="H41" s="6">
        <f t="shared" si="41"/>
        <v>684003</v>
      </c>
      <c r="I41" s="6">
        <f t="shared" si="41"/>
        <v>686016</v>
      </c>
      <c r="J41" s="6">
        <f t="shared" si="41"/>
        <v>673068</v>
      </c>
      <c r="L41" s="41">
        <f t="shared" ref="L41" si="42">E41/$E$26</f>
        <v>0.48767402977243413</v>
      </c>
      <c r="M41" s="41">
        <f t="shared" ref="M41" si="43">F41/F$26</f>
        <v>0.45346461925597575</v>
      </c>
      <c r="N41" s="41">
        <f t="shared" ref="N41" si="44">G41/G$26</f>
        <v>0.48022171951060627</v>
      </c>
      <c r="O41" s="41">
        <f t="shared" ref="O41" si="45">H41/H$26</f>
        <v>0.49465965178716709</v>
      </c>
      <c r="P41" s="41">
        <f t="shared" ref="P41" si="46">I41/I$26</f>
        <v>0.4738199843767375</v>
      </c>
      <c r="Q41" s="41">
        <f t="shared" ref="Q41" si="47">J41/J$26</f>
        <v>0.46106863953966298</v>
      </c>
    </row>
    <row r="42" spans="1:17">
      <c r="E42" s="6"/>
      <c r="F42" s="6"/>
      <c r="G42" s="6"/>
      <c r="H42" s="6"/>
      <c r="I42" s="6"/>
      <c r="J42" s="6"/>
      <c r="L42" s="6"/>
      <c r="M42" s="6"/>
      <c r="N42" s="6"/>
      <c r="O42" s="6"/>
      <c r="P42" s="6"/>
      <c r="Q42" s="6"/>
    </row>
    <row r="43" spans="1:17">
      <c r="A43" s="2" t="s">
        <v>27</v>
      </c>
      <c r="E43" s="6">
        <v>32555</v>
      </c>
      <c r="F43" s="6">
        <v>32561</v>
      </c>
      <c r="G43" s="6">
        <v>34171</v>
      </c>
      <c r="H43" s="6">
        <v>34234</v>
      </c>
      <c r="I43" s="6">
        <v>34235</v>
      </c>
      <c r="J43" s="6">
        <v>34235</v>
      </c>
      <c r="L43" s="41">
        <f t="shared" ref="L43:L47" si="48">E43/$E$26</f>
        <v>3.0944434991972792E-2</v>
      </c>
      <c r="M43" s="41">
        <f t="shared" ref="M43:M47" si="49">F43/F$26</f>
        <v>2.9601151282146854E-2</v>
      </c>
      <c r="N43" s="41">
        <f t="shared" ref="N43:N47" si="50">G43/G$26</f>
        <v>2.6981400986209648E-2</v>
      </c>
      <c r="O43" s="41">
        <f t="shared" ref="O43:O47" si="51">H43/H$26</f>
        <v>2.4757462349261451E-2</v>
      </c>
      <c r="P43" s="41">
        <f t="shared" ref="P43:P47" si="52">I43/I$26</f>
        <v>2.3645552239506963E-2</v>
      </c>
      <c r="Q43" s="41">
        <f t="shared" ref="Q43:Q47" si="53">J43/J$26</f>
        <v>2.3451842718180571E-2</v>
      </c>
    </row>
    <row r="44" spans="1:17">
      <c r="A44" s="2" t="s">
        <v>28</v>
      </c>
      <c r="E44" s="6">
        <v>526437</v>
      </c>
      <c r="F44" s="6">
        <v>586727</v>
      </c>
      <c r="G44" s="6">
        <v>634447</v>
      </c>
      <c r="H44" s="6">
        <v>682691</v>
      </c>
      <c r="I44" s="6">
        <v>763838</v>
      </c>
      <c r="J44" s="6">
        <v>791109</v>
      </c>
      <c r="L44" s="41">
        <f t="shared" si="48"/>
        <v>0.50039304327658363</v>
      </c>
      <c r="M44" s="41">
        <f t="shared" si="49"/>
        <v>0.5333925459390122</v>
      </c>
      <c r="N44" s="41">
        <f t="shared" si="50"/>
        <v>0.50095896846734811</v>
      </c>
      <c r="O44" s="41">
        <f t="shared" si="51"/>
        <v>0.49371083509609298</v>
      </c>
      <c r="P44" s="41">
        <f t="shared" si="52"/>
        <v>0.52757036166264115</v>
      </c>
      <c r="Q44" s="41">
        <f t="shared" si="53"/>
        <v>0.54192971639950682</v>
      </c>
    </row>
    <row r="45" spans="1:17">
      <c r="A45" s="2" t="s">
        <v>29</v>
      </c>
      <c r="E45" s="6">
        <v>-15064</v>
      </c>
      <c r="F45" s="6">
        <v>-15190</v>
      </c>
      <c r="G45" s="6">
        <v>-13266</v>
      </c>
      <c r="H45" s="6">
        <v>-14304</v>
      </c>
      <c r="I45" s="6">
        <v>-14007</v>
      </c>
      <c r="J45" s="6">
        <v>-14127</v>
      </c>
      <c r="L45" s="41">
        <f t="shared" si="48"/>
        <v>-1.4318751918878148E-2</v>
      </c>
      <c r="M45" s="41">
        <f t="shared" si="49"/>
        <v>-1.3809203893486402E-2</v>
      </c>
      <c r="N45" s="41">
        <f t="shared" si="50"/>
        <v>-1.0474825597233244E-2</v>
      </c>
      <c r="O45" s="41">
        <f t="shared" si="51"/>
        <v>-1.034441611975918E-2</v>
      </c>
      <c r="P45" s="41">
        <f t="shared" si="52"/>
        <v>-9.6744048552292686E-3</v>
      </c>
      <c r="Q45" s="41">
        <f t="shared" si="53"/>
        <v>-9.6773530620632969E-3</v>
      </c>
    </row>
    <row r="46" spans="1:17">
      <c r="A46" s="2" t="s">
        <v>30</v>
      </c>
      <c r="E46" s="7">
        <v>-4936</v>
      </c>
      <c r="F46" s="7">
        <v>-2914</v>
      </c>
      <c r="G46" s="7">
        <v>2929</v>
      </c>
      <c r="H46" s="7">
        <v>-3846</v>
      </c>
      <c r="I46" s="7">
        <v>-22239</v>
      </c>
      <c r="J46" s="7">
        <v>-24484</v>
      </c>
      <c r="L46" s="43">
        <f t="shared" si="48"/>
        <v>-4.691805594236759E-3</v>
      </c>
      <c r="M46" s="43">
        <f t="shared" si="49"/>
        <v>-2.6491125836484116E-3</v>
      </c>
      <c r="N46" s="43">
        <f t="shared" si="50"/>
        <v>2.3127366330692122E-3</v>
      </c>
      <c r="O46" s="43">
        <f t="shared" si="51"/>
        <v>-2.7813635624016923E-3</v>
      </c>
      <c r="P46" s="43">
        <f t="shared" si="52"/>
        <v>-1.5360112056503441E-2</v>
      </c>
      <c r="Q46" s="43">
        <f t="shared" si="53"/>
        <v>-1.6772160569941089E-2</v>
      </c>
    </row>
    <row r="47" spans="1:17">
      <c r="B47" s="2" t="s">
        <v>31</v>
      </c>
      <c r="E47" s="7">
        <f>SUM(E43:E46)</f>
        <v>538992</v>
      </c>
      <c r="F47" s="7">
        <f t="shared" ref="F47:J47" si="54">SUM(F43:F46)</f>
        <v>601184</v>
      </c>
      <c r="G47" s="7">
        <f t="shared" si="54"/>
        <v>658281</v>
      </c>
      <c r="H47" s="7">
        <f t="shared" si="54"/>
        <v>698775</v>
      </c>
      <c r="I47" s="7">
        <f t="shared" si="54"/>
        <v>761827</v>
      </c>
      <c r="J47" s="7">
        <f t="shared" si="54"/>
        <v>786733</v>
      </c>
      <c r="L47" s="43">
        <f t="shared" si="48"/>
        <v>0.51232692075544151</v>
      </c>
      <c r="M47" s="43">
        <f t="shared" si="49"/>
        <v>0.5465353807440243</v>
      </c>
      <c r="N47" s="43">
        <f t="shared" si="50"/>
        <v>0.51977828048939367</v>
      </c>
      <c r="O47" s="43">
        <f t="shared" si="51"/>
        <v>0.50534251776319361</v>
      </c>
      <c r="P47" s="43">
        <f t="shared" si="52"/>
        <v>0.52618139699041533</v>
      </c>
      <c r="Q47" s="43">
        <f t="shared" si="53"/>
        <v>0.53893204548568296</v>
      </c>
    </row>
    <row r="49" spans="1:17" ht="15.75" thickBot="1">
      <c r="A49" s="1" t="s">
        <v>32</v>
      </c>
      <c r="E49" s="3">
        <f>E47+E41</f>
        <v>1052048</v>
      </c>
      <c r="F49" s="3">
        <f t="shared" ref="F49:J49" si="55">F47+F41</f>
        <v>1099991</v>
      </c>
      <c r="G49" s="3">
        <f t="shared" si="55"/>
        <v>1266465</v>
      </c>
      <c r="H49" s="3">
        <f t="shared" si="55"/>
        <v>1382778</v>
      </c>
      <c r="I49" s="3">
        <f t="shared" si="55"/>
        <v>1447843</v>
      </c>
      <c r="J49" s="3">
        <f t="shared" si="55"/>
        <v>1459801</v>
      </c>
      <c r="L49" s="42">
        <f t="shared" ref="L49" si="56">E49/$E$26</f>
        <v>1.0000009505278757</v>
      </c>
      <c r="M49" s="42">
        <f t="shared" ref="M49" si="57">F49/F$26</f>
        <v>1</v>
      </c>
      <c r="N49" s="42">
        <f t="shared" ref="N49" si="58">G49/G$26</f>
        <v>1</v>
      </c>
      <c r="O49" s="42">
        <f t="shared" ref="O49" si="59">H49/H$26</f>
        <v>1.0000021695503607</v>
      </c>
      <c r="P49" s="42">
        <f t="shared" ref="P49" si="60">I49/I$26</f>
        <v>1.0000013813671529</v>
      </c>
      <c r="Q49" s="42">
        <f t="shared" ref="Q49" si="61">J49/J$26</f>
        <v>1.000000685025346</v>
      </c>
    </row>
    <row r="50" spans="1:17" ht="15.75" thickTop="1"/>
    <row r="51" spans="1:17">
      <c r="E51" s="4"/>
      <c r="F51" s="4"/>
      <c r="G51" s="4"/>
      <c r="H51" s="4"/>
      <c r="I51" s="4"/>
      <c r="J51" s="4"/>
      <c r="L51" s="4"/>
      <c r="M51" s="4"/>
      <c r="N51" s="4"/>
      <c r="O51" s="4"/>
      <c r="P51" s="4"/>
      <c r="Q51" s="4"/>
    </row>
  </sheetData>
  <mergeCells count="2">
    <mergeCell ref="E4:I4"/>
    <mergeCell ref="L4:P4"/>
  </mergeCells>
  <pageMargins left="0.7" right="0.7" top="0.75" bottom="0.75" header="0.3" footer="0.3"/>
  <pageSetup scale="8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zoomScaleNormal="75" zoomScalePageLayoutView="75" workbookViewId="0">
      <pane ySplit="5" topLeftCell="A6" activePane="bottomLeft" state="frozen"/>
      <selection pane="bottomLeft" activeCell="U19" sqref="U19:U20"/>
    </sheetView>
  </sheetViews>
  <sheetFormatPr defaultColWidth="9.140625" defaultRowHeight="15"/>
  <cols>
    <col min="1" max="3" width="3.7109375" style="2" customWidth="1"/>
    <col min="4" max="4" width="17.42578125" style="2" customWidth="1"/>
    <col min="5" max="10" width="14.42578125" style="2" hidden="1" customWidth="1"/>
    <col min="11" max="11" width="1.42578125" style="2" customWidth="1"/>
    <col min="12" max="16" width="14.42578125" style="2" customWidth="1"/>
    <col min="17" max="17" width="14.42578125" style="2" bestFit="1" customWidth="1"/>
    <col min="18" max="16384" width="9.140625" style="2"/>
  </cols>
  <sheetData>
    <row r="1" spans="1:17">
      <c r="A1" s="1" t="s">
        <v>155</v>
      </c>
    </row>
    <row r="3" spans="1:17" ht="15.75" thickBot="1"/>
    <row r="4" spans="1:17" ht="15.75" thickBot="1">
      <c r="E4" s="71" t="s">
        <v>79</v>
      </c>
      <c r="F4" s="72"/>
      <c r="G4" s="72"/>
      <c r="H4" s="72"/>
      <c r="I4" s="73"/>
      <c r="J4" s="20" t="s">
        <v>80</v>
      </c>
      <c r="L4" s="71" t="s">
        <v>79</v>
      </c>
      <c r="M4" s="72"/>
      <c r="N4" s="72"/>
      <c r="O4" s="72"/>
      <c r="P4" s="73"/>
      <c r="Q4" s="20" t="s">
        <v>80</v>
      </c>
    </row>
    <row r="5" spans="1:17" ht="15.75" thickBot="1">
      <c r="A5" s="13" t="s">
        <v>76</v>
      </c>
      <c r="E5" s="14">
        <v>1993</v>
      </c>
      <c r="F5" s="14">
        <v>1994</v>
      </c>
      <c r="G5" s="14">
        <v>1995</v>
      </c>
      <c r="H5" s="14">
        <v>1996</v>
      </c>
      <c r="I5" s="14">
        <v>1997</v>
      </c>
      <c r="J5" s="17">
        <v>35915</v>
      </c>
      <c r="L5" s="14">
        <v>1993</v>
      </c>
      <c r="M5" s="14">
        <v>1994</v>
      </c>
      <c r="N5" s="14">
        <v>1995</v>
      </c>
      <c r="O5" s="14">
        <v>1996</v>
      </c>
      <c r="P5" s="14">
        <v>1997</v>
      </c>
      <c r="Q5" s="17">
        <v>35915</v>
      </c>
    </row>
    <row r="7" spans="1:17">
      <c r="A7" s="2" t="s">
        <v>34</v>
      </c>
      <c r="E7" s="12">
        <v>1542114</v>
      </c>
      <c r="F7" s="12">
        <v>1771959</v>
      </c>
      <c r="G7" s="12">
        <v>1833902</v>
      </c>
      <c r="H7" s="12">
        <v>2014818</v>
      </c>
      <c r="I7" s="12">
        <v>2213403</v>
      </c>
      <c r="J7" s="12">
        <v>757473</v>
      </c>
      <c r="L7" s="41">
        <f>E7/E$7</f>
        <v>1</v>
      </c>
      <c r="M7" s="41">
        <f t="shared" ref="M7:Q7" si="0">F7/F$7</f>
        <v>1</v>
      </c>
      <c r="N7" s="41">
        <f t="shared" si="0"/>
        <v>1</v>
      </c>
      <c r="O7" s="41">
        <f t="shared" si="0"/>
        <v>1</v>
      </c>
      <c r="P7" s="41">
        <f t="shared" si="0"/>
        <v>1</v>
      </c>
      <c r="Q7" s="41">
        <f t="shared" si="0"/>
        <v>1</v>
      </c>
    </row>
    <row r="8" spans="1:17">
      <c r="A8" s="2" t="s">
        <v>35</v>
      </c>
      <c r="E8" s="7">
        <v>1164305</v>
      </c>
      <c r="F8" s="7">
        <v>1333933</v>
      </c>
      <c r="G8" s="7">
        <v>1412155</v>
      </c>
      <c r="H8" s="7">
        <v>1532192</v>
      </c>
      <c r="I8" s="7">
        <v>1637385</v>
      </c>
      <c r="J8" s="7">
        <v>559273</v>
      </c>
      <c r="L8" s="43">
        <f t="shared" ref="L8:L9" si="1">E8/E$7</f>
        <v>0.75500579075217522</v>
      </c>
      <c r="M8" s="43">
        <f t="shared" ref="M8:M9" si="2">F8/F$7</f>
        <v>0.75280127813341058</v>
      </c>
      <c r="N8" s="43">
        <f t="shared" ref="N8:N9" si="3">G8/G$7</f>
        <v>0.77002751510167933</v>
      </c>
      <c r="O8" s="43">
        <f t="shared" ref="O8:O9" si="4">H8/H$7</f>
        <v>0.76046173897592739</v>
      </c>
      <c r="P8" s="43">
        <f t="shared" ref="P8:P9" si="5">I8/I$7</f>
        <v>0.73975909493210223</v>
      </c>
      <c r="Q8" s="43">
        <f t="shared" ref="Q8:Q9" si="6">J8/J$7</f>
        <v>0.73834050850657384</v>
      </c>
    </row>
    <row r="9" spans="1:17">
      <c r="A9" s="2" t="s">
        <v>36</v>
      </c>
      <c r="E9" s="6">
        <f>E7-E8</f>
        <v>377809</v>
      </c>
      <c r="F9" s="6">
        <f t="shared" ref="F9:J9" si="7">F7-F8</f>
        <v>438026</v>
      </c>
      <c r="G9" s="6">
        <f t="shared" si="7"/>
        <v>421747</v>
      </c>
      <c r="H9" s="6">
        <f t="shared" si="7"/>
        <v>482626</v>
      </c>
      <c r="I9" s="6">
        <f t="shared" si="7"/>
        <v>576018</v>
      </c>
      <c r="J9" s="6">
        <f t="shared" si="7"/>
        <v>198200</v>
      </c>
      <c r="L9" s="41">
        <f t="shared" si="1"/>
        <v>0.24499420924782475</v>
      </c>
      <c r="M9" s="41">
        <f t="shared" si="2"/>
        <v>0.24719872186658948</v>
      </c>
      <c r="N9" s="41">
        <f t="shared" si="3"/>
        <v>0.22997248489832062</v>
      </c>
      <c r="O9" s="41">
        <f t="shared" si="4"/>
        <v>0.23953826102407264</v>
      </c>
      <c r="P9" s="41">
        <f t="shared" si="5"/>
        <v>0.26024090506789771</v>
      </c>
      <c r="Q9" s="41">
        <f t="shared" si="6"/>
        <v>0.26165949149342616</v>
      </c>
    </row>
    <row r="10" spans="1:17">
      <c r="E10" s="6"/>
      <c r="F10" s="6"/>
      <c r="G10" s="6"/>
      <c r="H10" s="6"/>
      <c r="I10" s="6"/>
      <c r="J10" s="6"/>
      <c r="L10" s="6"/>
      <c r="M10" s="6"/>
      <c r="N10" s="6"/>
      <c r="O10" s="6"/>
      <c r="P10" s="6"/>
      <c r="Q10" s="6"/>
    </row>
    <row r="11" spans="1:17">
      <c r="A11" s="2" t="s">
        <v>37</v>
      </c>
      <c r="E11" s="6">
        <v>267303</v>
      </c>
      <c r="F11" s="6">
        <v>292786</v>
      </c>
      <c r="G11" s="6">
        <v>302433</v>
      </c>
      <c r="H11" s="6">
        <v>342945</v>
      </c>
      <c r="I11" s="6">
        <v>380091</v>
      </c>
      <c r="J11" s="6">
        <v>134004</v>
      </c>
      <c r="L11" s="41">
        <f t="shared" ref="L11:L13" si="8">E11/E$7</f>
        <v>0.17333543434532078</v>
      </c>
      <c r="M11" s="41">
        <f t="shared" ref="M11:M13" si="9">F11/F$7</f>
        <v>0.16523294274867534</v>
      </c>
      <c r="N11" s="41">
        <f t="shared" ref="N11:N13" si="10">G11/G$7</f>
        <v>0.16491230174785784</v>
      </c>
      <c r="O11" s="41">
        <f t="shared" ref="O11:O13" si="11">H11/H$7</f>
        <v>0.17021140370991325</v>
      </c>
      <c r="P11" s="41">
        <f t="shared" ref="P11:P13" si="12">I11/I$7</f>
        <v>0.17172245632629937</v>
      </c>
      <c r="Q11" s="41">
        <f t="shared" ref="Q11:Q13" si="13">J11/J$7</f>
        <v>0.17690927597419315</v>
      </c>
    </row>
    <row r="12" spans="1:17">
      <c r="A12" s="2" t="s">
        <v>38</v>
      </c>
      <c r="E12" s="7">
        <v>9448</v>
      </c>
      <c r="F12" s="7">
        <v>12079</v>
      </c>
      <c r="G12" s="7">
        <v>8564</v>
      </c>
      <c r="H12" s="7">
        <v>11332</v>
      </c>
      <c r="I12" s="7">
        <v>21618</v>
      </c>
      <c r="J12" s="7">
        <v>6763</v>
      </c>
      <c r="L12" s="43">
        <f t="shared" si="8"/>
        <v>6.1266547090552317E-3</v>
      </c>
      <c r="M12" s="43">
        <f t="shared" si="9"/>
        <v>6.8167491460016851E-3</v>
      </c>
      <c r="N12" s="43">
        <f t="shared" si="10"/>
        <v>4.6698242327016387E-3</v>
      </c>
      <c r="O12" s="43">
        <f t="shared" si="11"/>
        <v>5.6243293438911109E-3</v>
      </c>
      <c r="P12" s="43">
        <f t="shared" si="12"/>
        <v>9.7668612539153505E-3</v>
      </c>
      <c r="Q12" s="43">
        <f t="shared" si="13"/>
        <v>8.9283710442484426E-3</v>
      </c>
    </row>
    <row r="13" spans="1:17">
      <c r="A13" s="2" t="s">
        <v>39</v>
      </c>
      <c r="E13" s="6">
        <f>E9-E11-E12</f>
        <v>101058</v>
      </c>
      <c r="F13" s="6">
        <f t="shared" ref="F13:J13" si="14">F9-F11-F12</f>
        <v>133161</v>
      </c>
      <c r="G13" s="6">
        <f t="shared" si="14"/>
        <v>110750</v>
      </c>
      <c r="H13" s="6">
        <f t="shared" si="14"/>
        <v>128349</v>
      </c>
      <c r="I13" s="6">
        <f t="shared" si="14"/>
        <v>174309</v>
      </c>
      <c r="J13" s="6">
        <f t="shared" si="14"/>
        <v>57433</v>
      </c>
      <c r="L13" s="41">
        <f t="shared" si="8"/>
        <v>6.5532120193448729E-2</v>
      </c>
      <c r="M13" s="41">
        <f t="shared" si="9"/>
        <v>7.5149029971912445E-2</v>
      </c>
      <c r="N13" s="41">
        <f t="shared" si="10"/>
        <v>6.0390358917761143E-2</v>
      </c>
      <c r="O13" s="41">
        <f t="shared" si="11"/>
        <v>6.3702527970268277E-2</v>
      </c>
      <c r="P13" s="41">
        <f t="shared" si="12"/>
        <v>7.8751587487682989E-2</v>
      </c>
      <c r="Q13" s="41">
        <f t="shared" si="13"/>
        <v>7.5821844474984593E-2</v>
      </c>
    </row>
    <row r="14" spans="1:17">
      <c r="E14" s="6"/>
      <c r="F14" s="6"/>
      <c r="G14" s="6"/>
      <c r="H14" s="6"/>
      <c r="I14" s="6"/>
      <c r="J14" s="6"/>
      <c r="L14" s="6"/>
      <c r="M14" s="6"/>
      <c r="N14" s="6"/>
      <c r="O14" s="6"/>
      <c r="P14" s="6"/>
      <c r="Q14" s="6"/>
    </row>
    <row r="15" spans="1:17">
      <c r="A15" s="2" t="s">
        <v>40</v>
      </c>
      <c r="E15" s="6">
        <v>-10486</v>
      </c>
      <c r="F15" s="6">
        <v>-9840</v>
      </c>
      <c r="G15" s="6">
        <v>-8801</v>
      </c>
      <c r="H15" s="6">
        <v>-10975</v>
      </c>
      <c r="I15" s="6">
        <v>-5746</v>
      </c>
      <c r="J15" s="6">
        <v>-2379</v>
      </c>
      <c r="L15" s="41">
        <f t="shared" ref="L15:L18" si="15">E15/E$7</f>
        <v>-6.7997566976241708E-3</v>
      </c>
      <c r="M15" s="41">
        <f t="shared" ref="M15:M18" si="16">F15/F$7</f>
        <v>-5.5531758917672473E-3</v>
      </c>
      <c r="N15" s="41">
        <f t="shared" ref="N15:N18" si="17">G15/G$7</f>
        <v>-4.7990568743586084E-3</v>
      </c>
      <c r="O15" s="41">
        <f t="shared" ref="O15:O18" si="18">H15/H$7</f>
        <v>-5.4471421240032602E-3</v>
      </c>
      <c r="P15" s="41">
        <f t="shared" ref="P15:P18" si="19">I15/I$7</f>
        <v>-2.5960026258209645E-3</v>
      </c>
      <c r="Q15" s="41">
        <f t="shared" ref="Q15:Q18" si="20">J15/J$7</f>
        <v>-3.1407060053625672E-3</v>
      </c>
    </row>
    <row r="16" spans="1:17">
      <c r="A16" s="2" t="s">
        <v>41</v>
      </c>
      <c r="E16" s="6">
        <v>1877</v>
      </c>
      <c r="F16" s="6">
        <v>2151</v>
      </c>
      <c r="G16" s="6">
        <v>3623</v>
      </c>
      <c r="H16" s="6">
        <v>2101</v>
      </c>
      <c r="I16" s="6">
        <v>2237</v>
      </c>
      <c r="J16" s="6">
        <v>0</v>
      </c>
      <c r="L16" s="41">
        <f t="shared" si="15"/>
        <v>1.2171603396376662E-3</v>
      </c>
      <c r="M16" s="41">
        <f t="shared" si="16"/>
        <v>1.213910705608877E-3</v>
      </c>
      <c r="N16" s="41">
        <f t="shared" si="17"/>
        <v>1.9755690325873464E-3</v>
      </c>
      <c r="O16" s="41">
        <f t="shared" si="18"/>
        <v>1.0427740867909657E-3</v>
      </c>
      <c r="P16" s="41">
        <f t="shared" si="19"/>
        <v>1.0106609596173856E-3</v>
      </c>
      <c r="Q16" s="41">
        <f t="shared" si="20"/>
        <v>0</v>
      </c>
    </row>
    <row r="17" spans="1:17">
      <c r="A17" s="2" t="s">
        <v>42</v>
      </c>
      <c r="E17" s="7">
        <v>12337</v>
      </c>
      <c r="F17" s="7">
        <v>11798</v>
      </c>
      <c r="G17" s="7">
        <v>10972</v>
      </c>
      <c r="H17" s="7">
        <v>18547</v>
      </c>
      <c r="I17" s="7">
        <v>14031</v>
      </c>
      <c r="J17" s="7">
        <v>4812</v>
      </c>
      <c r="L17" s="43">
        <f t="shared" si="15"/>
        <v>8.0000570645231157E-3</v>
      </c>
      <c r="M17" s="43">
        <f t="shared" si="16"/>
        <v>6.6581675986859745E-3</v>
      </c>
      <c r="N17" s="43">
        <f t="shared" si="17"/>
        <v>5.9828714947690771E-3</v>
      </c>
      <c r="O17" s="43">
        <f t="shared" si="18"/>
        <v>9.2052979475069213E-3</v>
      </c>
      <c r="P17" s="43">
        <f t="shared" si="19"/>
        <v>6.3391076997727025E-3</v>
      </c>
      <c r="Q17" s="43">
        <f t="shared" si="20"/>
        <v>6.3527016804559369E-3</v>
      </c>
    </row>
    <row r="18" spans="1:17">
      <c r="A18" s="2" t="s">
        <v>43</v>
      </c>
      <c r="E18" s="6">
        <f>E13+E15+E16-E17</f>
        <v>80112</v>
      </c>
      <c r="F18" s="6">
        <f t="shared" ref="F18:J18" si="21">F13+F15+F16-F17</f>
        <v>113674</v>
      </c>
      <c r="G18" s="6">
        <f t="shared" si="21"/>
        <v>94600</v>
      </c>
      <c r="H18" s="6">
        <f t="shared" si="21"/>
        <v>100928</v>
      </c>
      <c r="I18" s="6">
        <f t="shared" si="21"/>
        <v>156769</v>
      </c>
      <c r="J18" s="6">
        <f t="shared" si="21"/>
        <v>50242</v>
      </c>
      <c r="L18" s="41">
        <f t="shared" si="15"/>
        <v>5.1949466770939111E-2</v>
      </c>
      <c r="M18" s="41">
        <f t="shared" si="16"/>
        <v>6.4151597187068102E-2</v>
      </c>
      <c r="N18" s="41">
        <f t="shared" si="17"/>
        <v>5.1583999581220806E-2</v>
      </c>
      <c r="O18" s="41">
        <f t="shared" si="18"/>
        <v>5.0092861985549068E-2</v>
      </c>
      <c r="P18" s="41">
        <f t="shared" si="19"/>
        <v>7.0827138121706712E-2</v>
      </c>
      <c r="Q18" s="41">
        <f t="shared" si="20"/>
        <v>6.6328436789166084E-2</v>
      </c>
    </row>
    <row r="19" spans="1:17">
      <c r="E19" s="6"/>
      <c r="F19" s="6"/>
      <c r="G19" s="6"/>
      <c r="H19" s="6"/>
      <c r="I19" s="6"/>
      <c r="J19" s="6"/>
      <c r="L19" s="6"/>
      <c r="M19" s="6"/>
      <c r="N19" s="6"/>
      <c r="O19" s="6"/>
      <c r="P19" s="6"/>
      <c r="Q19" s="6"/>
    </row>
    <row r="20" spans="1:17">
      <c r="A20" s="2" t="s">
        <v>44</v>
      </c>
      <c r="E20" s="7">
        <v>31648</v>
      </c>
      <c r="F20" s="7">
        <v>46955</v>
      </c>
      <c r="G20" s="7">
        <v>41200</v>
      </c>
      <c r="H20" s="7">
        <v>46992</v>
      </c>
      <c r="I20" s="7">
        <v>68796</v>
      </c>
      <c r="J20" s="7">
        <v>21644</v>
      </c>
      <c r="L20" s="43">
        <f t="shared" ref="L20:L21" si="22">E20/E$7</f>
        <v>2.0522477585963164E-2</v>
      </c>
      <c r="M20" s="43">
        <f t="shared" ref="M20:M21" si="23">F20/F$7</f>
        <v>2.6498920121740967E-2</v>
      </c>
      <c r="N20" s="43">
        <f t="shared" ref="N20:N21" si="24">G20/G$7</f>
        <v>2.246575880281498E-2</v>
      </c>
      <c r="O20" s="43">
        <f t="shared" ref="O20:O21" si="25">H20/H$7</f>
        <v>2.3323198422884845E-2</v>
      </c>
      <c r="P20" s="43">
        <f t="shared" ref="P20:P21" si="26">I20/I$7</f>
        <v>3.1081551800553265E-2</v>
      </c>
      <c r="Q20" s="43">
        <f t="shared" ref="Q20:Q21" si="27">J20/J$7</f>
        <v>2.8573955771360827E-2</v>
      </c>
    </row>
    <row r="21" spans="1:17" ht="15.75" thickBot="1">
      <c r="A21" s="2" t="s">
        <v>45</v>
      </c>
      <c r="E21" s="21">
        <f>E18-E20</f>
        <v>48464</v>
      </c>
      <c r="F21" s="21">
        <f t="shared" ref="F21:J21" si="28">F18-F20</f>
        <v>66719</v>
      </c>
      <c r="G21" s="21">
        <f t="shared" si="28"/>
        <v>53400</v>
      </c>
      <c r="H21" s="21">
        <f t="shared" si="28"/>
        <v>53936</v>
      </c>
      <c r="I21" s="21">
        <f t="shared" si="28"/>
        <v>87973</v>
      </c>
      <c r="J21" s="21">
        <f t="shared" si="28"/>
        <v>28598</v>
      </c>
      <c r="L21" s="42">
        <f t="shared" si="22"/>
        <v>3.1426989184975947E-2</v>
      </c>
      <c r="M21" s="42">
        <f t="shared" si="23"/>
        <v>3.7652677065327135E-2</v>
      </c>
      <c r="N21" s="42">
        <f t="shared" si="24"/>
        <v>2.9118240778405826E-2</v>
      </c>
      <c r="O21" s="42">
        <f t="shared" si="25"/>
        <v>2.676966356266422E-2</v>
      </c>
      <c r="P21" s="42">
        <f t="shared" si="26"/>
        <v>3.9745586321153444E-2</v>
      </c>
      <c r="Q21" s="42">
        <f t="shared" si="27"/>
        <v>3.7754481017805257E-2</v>
      </c>
    </row>
    <row r="22" spans="1:17" ht="15.75" thickTop="1"/>
  </sheetData>
  <mergeCells count="2">
    <mergeCell ref="E4:I4"/>
    <mergeCell ref="L4:P4"/>
  </mergeCells>
  <pageMargins left="0.7" right="0.7" top="0.75" bottom="0.75" header="0.3" footer="0.3"/>
  <pageSetup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8"/>
  <sheetViews>
    <sheetView showGridLines="0" zoomScale="90" zoomScaleNormal="75" zoomScalePageLayoutView="75" workbookViewId="0">
      <pane ySplit="5" topLeftCell="A6" activePane="bottomLeft" state="frozen"/>
      <selection pane="bottomLeft" activeCell="AC20" sqref="AC20"/>
    </sheetView>
  </sheetViews>
  <sheetFormatPr defaultColWidth="9.140625" defaultRowHeight="15"/>
  <cols>
    <col min="1" max="3" width="3.7109375" style="2" customWidth="1"/>
    <col min="4" max="4" width="24.42578125" style="2" customWidth="1"/>
    <col min="5" max="9" width="12.7109375" style="2" hidden="1" customWidth="1"/>
    <col min="10" max="10" width="1.42578125" style="2" customWidth="1"/>
    <col min="11" max="15" width="12.7109375" style="2" customWidth="1"/>
    <col min="16" max="16384" width="9.140625" style="2"/>
  </cols>
  <sheetData>
    <row r="1" spans="1:15">
      <c r="A1" s="1" t="s">
        <v>154</v>
      </c>
    </row>
    <row r="3" spans="1:15" ht="15.75" thickBot="1"/>
    <row r="4" spans="1:15" ht="15.75" thickBot="1">
      <c r="E4" s="71" t="s">
        <v>77</v>
      </c>
      <c r="F4" s="72"/>
      <c r="G4" s="72"/>
      <c r="H4" s="72"/>
      <c r="I4" s="73"/>
      <c r="K4" s="71" t="s">
        <v>77</v>
      </c>
      <c r="L4" s="72"/>
      <c r="M4" s="72"/>
      <c r="N4" s="72"/>
      <c r="O4" s="73"/>
    </row>
    <row r="5" spans="1:15" ht="15.75" thickBot="1">
      <c r="A5" s="13" t="s">
        <v>76</v>
      </c>
      <c r="E5" s="14">
        <v>1998</v>
      </c>
      <c r="F5" s="35">
        <v>1999</v>
      </c>
      <c r="G5" s="14">
        <f>F5+1</f>
        <v>2000</v>
      </c>
      <c r="H5" s="14">
        <f t="shared" ref="H5:I5" si="0">G5+1</f>
        <v>2001</v>
      </c>
      <c r="I5" s="14">
        <f t="shared" si="0"/>
        <v>2002</v>
      </c>
      <c r="K5" s="14">
        <v>1998</v>
      </c>
      <c r="L5" s="35">
        <v>1999</v>
      </c>
      <c r="M5" s="14">
        <f>L5+1</f>
        <v>2000</v>
      </c>
      <c r="N5" s="14">
        <f t="shared" ref="N5" si="1">M5+1</f>
        <v>2001</v>
      </c>
      <c r="O5" s="14">
        <f t="shared" ref="O5" si="2">N5+1</f>
        <v>2002</v>
      </c>
    </row>
    <row r="7" spans="1:15">
      <c r="A7" s="1" t="s">
        <v>15</v>
      </c>
    </row>
    <row r="9" spans="1:15">
      <c r="A9" s="2" t="s">
        <v>0</v>
      </c>
      <c r="E9" s="4">
        <v>63512</v>
      </c>
      <c r="F9" s="4">
        <v>56838</v>
      </c>
      <c r="G9" s="4">
        <v>55621</v>
      </c>
      <c r="H9" s="4">
        <v>70976</v>
      </c>
      <c r="I9" s="4">
        <v>95207</v>
      </c>
      <c r="K9" s="41">
        <f>E9/E$23</f>
        <v>4.3282791764602459E-2</v>
      </c>
      <c r="L9" s="41">
        <f t="shared" ref="L9:O9" si="3">F9/F$23</f>
        <v>3.8473957074712094E-2</v>
      </c>
      <c r="M9" s="41">
        <f t="shared" si="3"/>
        <v>3.6510734107252453E-2</v>
      </c>
      <c r="N9" s="41">
        <f t="shared" si="3"/>
        <v>4.4986493150233439E-2</v>
      </c>
      <c r="O9" s="41">
        <f t="shared" si="3"/>
        <v>5.7740265537175449E-2</v>
      </c>
    </row>
    <row r="10" spans="1:15">
      <c r="A10" s="2" t="s">
        <v>1</v>
      </c>
      <c r="E10" s="6">
        <v>351713</v>
      </c>
      <c r="F10" s="6">
        <v>355124</v>
      </c>
      <c r="G10" s="6">
        <v>376927</v>
      </c>
      <c r="H10" s="6">
        <v>393929</v>
      </c>
      <c r="I10" s="6">
        <v>410560</v>
      </c>
      <c r="K10" s="41">
        <f t="shared" ref="K10:K14" si="4">E10/E$23</f>
        <v>0.2396888861932174</v>
      </c>
      <c r="L10" s="41">
        <f t="shared" ref="L10:L14" si="5">F10/F$23</f>
        <v>0.24038540293817617</v>
      </c>
      <c r="M10" s="41">
        <f t="shared" ref="M10:M14" si="6">G10/G$23</f>
        <v>0.24742240295651546</v>
      </c>
      <c r="N10" s="41">
        <f t="shared" ref="N10:N14" si="7">H10/H$23</f>
        <v>0.24968276967113262</v>
      </c>
      <c r="O10" s="41">
        <f t="shared" ref="O10:O14" si="8">I10/I$23</f>
        <v>0.24899265199977683</v>
      </c>
    </row>
    <row r="11" spans="1:15">
      <c r="A11" s="2" t="s">
        <v>2</v>
      </c>
      <c r="E11" s="6">
        <v>258962</v>
      </c>
      <c r="F11" s="6">
        <v>261669</v>
      </c>
      <c r="G11" s="6">
        <v>272065</v>
      </c>
      <c r="H11" s="6">
        <v>281550</v>
      </c>
      <c r="I11" s="6">
        <v>294261</v>
      </c>
      <c r="K11" s="41">
        <f t="shared" si="4"/>
        <v>0.17648000883211018</v>
      </c>
      <c r="L11" s="41">
        <f t="shared" si="5"/>
        <v>0.17712519571031421</v>
      </c>
      <c r="M11" s="41">
        <f t="shared" si="6"/>
        <v>0.17858889403084519</v>
      </c>
      <c r="N11" s="41">
        <f t="shared" si="7"/>
        <v>0.17845394424098604</v>
      </c>
      <c r="O11" s="41">
        <f t="shared" si="8"/>
        <v>0.17846070433092928</v>
      </c>
    </row>
    <row r="12" spans="1:15">
      <c r="A12" s="2" t="s">
        <v>3</v>
      </c>
      <c r="E12" s="6">
        <v>15744</v>
      </c>
      <c r="F12" s="6">
        <v>16194</v>
      </c>
      <c r="G12" s="6">
        <v>18764</v>
      </c>
      <c r="H12" s="6">
        <v>19730</v>
      </c>
      <c r="I12" s="6">
        <v>21719</v>
      </c>
      <c r="K12" s="41">
        <f t="shared" si="4"/>
        <v>1.0729378283503921E-2</v>
      </c>
      <c r="L12" s="41">
        <f t="shared" si="5"/>
        <v>1.0961808312535411E-2</v>
      </c>
      <c r="M12" s="41">
        <f t="shared" si="6"/>
        <v>1.2317063964842147E-2</v>
      </c>
      <c r="N12" s="41">
        <f t="shared" si="7"/>
        <v>1.2505403373733456E-2</v>
      </c>
      <c r="O12" s="41">
        <f t="shared" si="8"/>
        <v>1.3171939323809317E-2</v>
      </c>
    </row>
    <row r="13" spans="1:15">
      <c r="A13" s="2" t="s">
        <v>4</v>
      </c>
      <c r="E13" s="7">
        <v>57150</v>
      </c>
      <c r="F13" s="7">
        <v>56007</v>
      </c>
      <c r="G13" s="7">
        <v>63369</v>
      </c>
      <c r="H13" s="7">
        <v>66272</v>
      </c>
      <c r="I13" s="7">
        <v>68809</v>
      </c>
      <c r="K13" s="43">
        <f t="shared" si="4"/>
        <v>3.8947152496331877E-2</v>
      </c>
      <c r="L13" s="43">
        <f t="shared" si="5"/>
        <v>3.7911448571086248E-2</v>
      </c>
      <c r="M13" s="43">
        <f t="shared" si="6"/>
        <v>4.1596675889366982E-2</v>
      </c>
      <c r="N13" s="43">
        <f t="shared" si="7"/>
        <v>4.2004971737661607E-2</v>
      </c>
      <c r="O13" s="43">
        <f t="shared" si="8"/>
        <v>4.1730649336157062E-2</v>
      </c>
    </row>
    <row r="14" spans="1:15">
      <c r="B14" s="2" t="s">
        <v>5</v>
      </c>
      <c r="E14" s="6">
        <f>SUM(E9:E13)</f>
        <v>747081</v>
      </c>
      <c r="F14" s="6">
        <f t="shared" ref="F14:I14" si="9">SUM(F9:F13)</f>
        <v>745832</v>
      </c>
      <c r="G14" s="6">
        <f t="shared" si="9"/>
        <v>786746</v>
      </c>
      <c r="H14" s="6">
        <f t="shared" si="9"/>
        <v>832457</v>
      </c>
      <c r="I14" s="6">
        <f t="shared" si="9"/>
        <v>890556</v>
      </c>
      <c r="K14" s="41">
        <f t="shared" si="4"/>
        <v>0.50912821756976578</v>
      </c>
      <c r="L14" s="41">
        <f t="shared" si="5"/>
        <v>0.50485781260682416</v>
      </c>
      <c r="M14" s="41">
        <f t="shared" si="6"/>
        <v>0.5164357709488222</v>
      </c>
      <c r="N14" s="41">
        <f t="shared" si="7"/>
        <v>0.52763358217374712</v>
      </c>
      <c r="O14" s="41">
        <f t="shared" si="8"/>
        <v>0.54009621052784795</v>
      </c>
    </row>
    <row r="15" spans="1:15">
      <c r="E15" s="6"/>
      <c r="F15" s="6"/>
      <c r="G15" s="6"/>
      <c r="H15" s="6"/>
      <c r="I15" s="6"/>
      <c r="K15" s="6"/>
      <c r="L15" s="6"/>
      <c r="M15" s="6"/>
      <c r="N15" s="6"/>
      <c r="O15" s="6"/>
    </row>
    <row r="16" spans="1:15">
      <c r="A16" s="2" t="s">
        <v>9</v>
      </c>
      <c r="E16" s="6"/>
      <c r="F16" s="6"/>
      <c r="G16" s="6"/>
      <c r="H16" s="6"/>
      <c r="I16" s="6"/>
      <c r="K16" s="6"/>
      <c r="L16" s="6"/>
      <c r="M16" s="6"/>
      <c r="N16" s="6"/>
      <c r="O16" s="6"/>
    </row>
    <row r="17" spans="1:15">
      <c r="A17" s="2" t="s">
        <v>114</v>
      </c>
      <c r="E17" s="6">
        <v>476419</v>
      </c>
      <c r="F17" s="6">
        <v>498839</v>
      </c>
      <c r="G17" s="6">
        <v>516899</v>
      </c>
      <c r="H17" s="6">
        <v>531993</v>
      </c>
      <c r="I17" s="6">
        <v>554161</v>
      </c>
      <c r="K17" s="41">
        <f t="shared" ref="K17:K21" si="10">E17/E$23</f>
        <v>0.32467477594313104</v>
      </c>
      <c r="L17" s="41">
        <f t="shared" ref="L17:L21" si="11">F17/F$23</f>
        <v>0.33766688259953387</v>
      </c>
      <c r="M17" s="41">
        <f t="shared" ref="M17:M21" si="12">G17/G$23</f>
        <v>0.33930281636980075</v>
      </c>
      <c r="N17" s="41">
        <f t="shared" ref="N17:N21" si="13">H17/H$23</f>
        <v>0.33719143725304523</v>
      </c>
      <c r="O17" s="41">
        <f t="shared" ref="O17:O21" si="14">I17/I$23</f>
        <v>0.33608246547361731</v>
      </c>
    </row>
    <row r="18" spans="1:15">
      <c r="A18" s="2" t="s">
        <v>10</v>
      </c>
      <c r="E18" s="6">
        <v>197387</v>
      </c>
      <c r="F18" s="6">
        <v>184511</v>
      </c>
      <c r="G18" s="6">
        <v>171635</v>
      </c>
      <c r="H18" s="6">
        <v>158759</v>
      </c>
      <c r="I18" s="6">
        <v>145883</v>
      </c>
      <c r="K18" s="41">
        <f t="shared" si="10"/>
        <v>0.13451726316349014</v>
      </c>
      <c r="L18" s="41">
        <f t="shared" si="11"/>
        <v>0.1248965180655935</v>
      </c>
      <c r="M18" s="41">
        <f t="shared" si="12"/>
        <v>0.11266463832901737</v>
      </c>
      <c r="N18" s="41">
        <f t="shared" si="13"/>
        <v>0.10062571384746831</v>
      </c>
      <c r="O18" s="41">
        <f t="shared" si="14"/>
        <v>8.8473779841395761E-2</v>
      </c>
    </row>
    <row r="19" spans="1:15">
      <c r="A19" s="2" t="s">
        <v>11</v>
      </c>
      <c r="E19" s="6">
        <v>21072</v>
      </c>
      <c r="F19" s="6">
        <v>23035</v>
      </c>
      <c r="G19" s="6">
        <v>21331</v>
      </c>
      <c r="H19" s="6">
        <v>26407</v>
      </c>
      <c r="I19" s="6">
        <v>29070</v>
      </c>
      <c r="K19" s="41">
        <f t="shared" si="10"/>
        <v>1.4360356909933602E-2</v>
      </c>
      <c r="L19" s="41">
        <f t="shared" si="11"/>
        <v>1.5592519110735654E-2</v>
      </c>
      <c r="M19" s="41">
        <f t="shared" si="12"/>
        <v>1.4002093979644418E-2</v>
      </c>
      <c r="N19" s="41">
        <f t="shared" si="13"/>
        <v>1.673746512367863E-2</v>
      </c>
      <c r="O19" s="41">
        <f t="shared" si="14"/>
        <v>1.7630106180907813E-2</v>
      </c>
    </row>
    <row r="20" spans="1:15">
      <c r="A20" s="2" t="s">
        <v>12</v>
      </c>
      <c r="E20" s="7">
        <v>25414</v>
      </c>
      <c r="F20" s="7">
        <v>25094</v>
      </c>
      <c r="G20" s="7">
        <v>26804</v>
      </c>
      <c r="H20" s="7">
        <v>28102</v>
      </c>
      <c r="I20" s="7">
        <v>29214</v>
      </c>
      <c r="K20" s="43">
        <f t="shared" si="10"/>
        <v>1.7319386413679413E-2</v>
      </c>
      <c r="L20" s="43">
        <f t="shared" si="11"/>
        <v>1.6986267617312808E-2</v>
      </c>
      <c r="M20" s="43">
        <f t="shared" si="12"/>
        <v>1.7594680372715249E-2</v>
      </c>
      <c r="N20" s="43">
        <f t="shared" si="13"/>
        <v>1.7811801602060699E-2</v>
      </c>
      <c r="O20" s="43">
        <f t="shared" si="14"/>
        <v>1.7717437976231196E-2</v>
      </c>
    </row>
    <row r="21" spans="1:15">
      <c r="B21" s="2" t="s">
        <v>13</v>
      </c>
      <c r="E21" s="7">
        <f>SUM(E17:E20)</f>
        <v>720292</v>
      </c>
      <c r="F21" s="7">
        <f t="shared" ref="F21:I21" si="15">SUM(F17:F20)</f>
        <v>731479</v>
      </c>
      <c r="G21" s="7">
        <f t="shared" si="15"/>
        <v>736669</v>
      </c>
      <c r="H21" s="7">
        <f t="shared" si="15"/>
        <v>745261</v>
      </c>
      <c r="I21" s="7">
        <f t="shared" si="15"/>
        <v>758328</v>
      </c>
      <c r="K21" s="43">
        <f t="shared" si="10"/>
        <v>0.49087178243023416</v>
      </c>
      <c r="L21" s="43">
        <f t="shared" si="11"/>
        <v>0.49514218739317584</v>
      </c>
      <c r="M21" s="43">
        <f t="shared" si="12"/>
        <v>0.4835642290511778</v>
      </c>
      <c r="N21" s="43">
        <f t="shared" si="13"/>
        <v>0.47236641782625283</v>
      </c>
      <c r="O21" s="43">
        <f t="shared" si="14"/>
        <v>0.45990378947215205</v>
      </c>
    </row>
    <row r="23" spans="1:15" ht="15.75" thickBot="1">
      <c r="A23" s="1" t="s">
        <v>14</v>
      </c>
      <c r="E23" s="3">
        <f>E21+E14</f>
        <v>1467373</v>
      </c>
      <c r="F23" s="3">
        <f t="shared" ref="F23:I23" si="16">F21+F14</f>
        <v>1477311</v>
      </c>
      <c r="G23" s="3">
        <f t="shared" si="16"/>
        <v>1523415</v>
      </c>
      <c r="H23" s="3">
        <f t="shared" si="16"/>
        <v>1577718</v>
      </c>
      <c r="I23" s="3">
        <f t="shared" si="16"/>
        <v>1648884</v>
      </c>
      <c r="K23" s="44">
        <f>E23/E$23</f>
        <v>1</v>
      </c>
      <c r="L23" s="44">
        <f t="shared" ref="L23" si="17">F23/F$23</f>
        <v>1</v>
      </c>
      <c r="M23" s="44">
        <f t="shared" ref="M23" si="18">G23/G$23</f>
        <v>1</v>
      </c>
      <c r="N23" s="44">
        <f t="shared" ref="N23" si="19">H23/H$23</f>
        <v>1</v>
      </c>
      <c r="O23" s="44">
        <f t="shared" ref="O23" si="20">I23/I$23</f>
        <v>1</v>
      </c>
    </row>
    <row r="24" spans="1:15" ht="15.75" thickTop="1"/>
    <row r="25" spans="1:15">
      <c r="A25" s="1" t="s">
        <v>16</v>
      </c>
    </row>
    <row r="27" spans="1:15">
      <c r="A27" s="2" t="s">
        <v>17</v>
      </c>
      <c r="E27" s="4">
        <v>15099</v>
      </c>
      <c r="F27" s="4">
        <v>15099</v>
      </c>
      <c r="G27" s="4">
        <v>15099</v>
      </c>
      <c r="H27" s="4">
        <v>15099</v>
      </c>
      <c r="I27" s="4">
        <v>15099</v>
      </c>
      <c r="K27" s="41">
        <f t="shared" ref="K27:K31" si="21">E27/E$23</f>
        <v>1.028981724483141E-2</v>
      </c>
      <c r="L27" s="41">
        <f t="shared" ref="L27:L31" si="22">F27/F$23</f>
        <v>1.0220596746385832E-2</v>
      </c>
      <c r="M27" s="41">
        <f t="shared" ref="M27:M31" si="23">G27/G$23</f>
        <v>9.9112848435915363E-3</v>
      </c>
      <c r="N27" s="41">
        <f t="shared" ref="N27:N31" si="24">H27/H$23</f>
        <v>9.5701513198176106E-3</v>
      </c>
      <c r="O27" s="41">
        <f t="shared" ref="O27:O31" si="25">I27/I$23</f>
        <v>9.1571026221371546E-3</v>
      </c>
    </row>
    <row r="28" spans="1:15">
      <c r="A28" s="2" t="s">
        <v>18</v>
      </c>
      <c r="E28" s="6">
        <v>225771</v>
      </c>
      <c r="F28" s="6">
        <v>225664</v>
      </c>
      <c r="G28" s="6">
        <v>239481</v>
      </c>
      <c r="H28" s="6">
        <v>251384</v>
      </c>
      <c r="I28" s="6">
        <v>261007</v>
      </c>
      <c r="K28" s="41">
        <f t="shared" si="21"/>
        <v>0.1538606748250104</v>
      </c>
      <c r="L28" s="41">
        <f t="shared" si="22"/>
        <v>0.15275321174756026</v>
      </c>
      <c r="M28" s="41">
        <f t="shared" si="23"/>
        <v>0.15720010634003209</v>
      </c>
      <c r="N28" s="41">
        <f t="shared" si="24"/>
        <v>0.15933392405993974</v>
      </c>
      <c r="O28" s="41">
        <f t="shared" si="25"/>
        <v>0.15829312431923653</v>
      </c>
    </row>
    <row r="29" spans="1:15">
      <c r="A29" s="2" t="s">
        <v>19</v>
      </c>
      <c r="E29" s="6">
        <v>79862</v>
      </c>
      <c r="F29" s="6">
        <v>77926</v>
      </c>
      <c r="G29" s="6">
        <v>78705</v>
      </c>
      <c r="H29" s="6">
        <v>79492</v>
      </c>
      <c r="I29" s="6">
        <v>80287</v>
      </c>
      <c r="K29" s="41">
        <f t="shared" si="21"/>
        <v>5.4425152977463809E-2</v>
      </c>
      <c r="L29" s="41">
        <f t="shared" si="22"/>
        <v>5.274854109933521E-2</v>
      </c>
      <c r="M29" s="41">
        <f t="shared" si="23"/>
        <v>5.1663532261399553E-2</v>
      </c>
      <c r="N29" s="41">
        <f t="shared" si="24"/>
        <v>5.0384162442210841E-2</v>
      </c>
      <c r="O29" s="41">
        <f t="shared" si="25"/>
        <v>4.8691721188391664E-2</v>
      </c>
    </row>
    <row r="30" spans="1:15">
      <c r="A30" s="2" t="s">
        <v>20</v>
      </c>
      <c r="E30" s="7">
        <v>8824</v>
      </c>
      <c r="F30" s="7">
        <v>8824</v>
      </c>
      <c r="G30" s="7">
        <v>8824</v>
      </c>
      <c r="H30" s="7">
        <v>8824</v>
      </c>
      <c r="I30" s="7">
        <v>8824</v>
      </c>
      <c r="K30" s="43">
        <f t="shared" si="21"/>
        <v>6.0134676050329402E-3</v>
      </c>
      <c r="L30" s="43">
        <f t="shared" si="22"/>
        <v>5.9730144837478365E-3</v>
      </c>
      <c r="M30" s="43">
        <f t="shared" si="23"/>
        <v>5.7922496496358514E-3</v>
      </c>
      <c r="N30" s="43">
        <f t="shared" si="24"/>
        <v>5.5928879558957935E-3</v>
      </c>
      <c r="O30" s="43">
        <f t="shared" si="25"/>
        <v>5.3514983467605965E-3</v>
      </c>
    </row>
    <row r="31" spans="1:15">
      <c r="B31" s="2" t="s">
        <v>21</v>
      </c>
      <c r="E31" s="6">
        <f>SUM(E27:E30)</f>
        <v>329556</v>
      </c>
      <c r="F31" s="6">
        <f t="shared" ref="F31:I31" si="26">SUM(F27:F30)</f>
        <v>327513</v>
      </c>
      <c r="G31" s="6">
        <f t="shared" si="26"/>
        <v>342109</v>
      </c>
      <c r="H31" s="6">
        <f t="shared" si="26"/>
        <v>354799</v>
      </c>
      <c r="I31" s="6">
        <f t="shared" si="26"/>
        <v>365217</v>
      </c>
      <c r="K31" s="41">
        <f t="shared" si="21"/>
        <v>0.22458911265233858</v>
      </c>
      <c r="L31" s="41">
        <f t="shared" si="22"/>
        <v>0.22169536407702914</v>
      </c>
      <c r="M31" s="41">
        <f t="shared" si="23"/>
        <v>0.22456717309465904</v>
      </c>
      <c r="N31" s="41">
        <f t="shared" si="24"/>
        <v>0.22488112577786398</v>
      </c>
      <c r="O31" s="41">
        <f t="shared" si="25"/>
        <v>0.22149344647652594</v>
      </c>
    </row>
    <row r="32" spans="1:15">
      <c r="E32" s="6"/>
      <c r="F32" s="6"/>
      <c r="G32" s="6"/>
      <c r="H32" s="6"/>
      <c r="I32" s="6"/>
      <c r="K32" s="6"/>
      <c r="L32" s="6"/>
      <c r="M32" s="6"/>
      <c r="N32" s="6"/>
      <c r="O32" s="6"/>
    </row>
    <row r="33" spans="1:15">
      <c r="A33" s="2" t="s">
        <v>22</v>
      </c>
      <c r="E33" s="6">
        <v>56166</v>
      </c>
      <c r="F33" s="6">
        <v>56166</v>
      </c>
      <c r="G33" s="6">
        <v>56166</v>
      </c>
      <c r="H33" s="6">
        <v>56166</v>
      </c>
      <c r="I33" s="6">
        <v>56166</v>
      </c>
      <c r="K33" s="41">
        <f t="shared" ref="K33:K36" si="27">E33/E$23</f>
        <v>3.8276566353612887E-2</v>
      </c>
      <c r="L33" s="41">
        <f t="shared" ref="L33:L36" si="28">F33/F$23</f>
        <v>3.8019076551924408E-2</v>
      </c>
      <c r="M33" s="41">
        <f t="shared" ref="M33:M36" si="29">G33/G$23</f>
        <v>3.6868482980671712E-2</v>
      </c>
      <c r="N33" s="41">
        <f t="shared" ref="N33:N36" si="30">H33/H$23</f>
        <v>3.559951778454705E-2</v>
      </c>
      <c r="O33" s="41">
        <f t="shared" ref="O33:O36" si="31">I33/I$23</f>
        <v>3.4063039000924264E-2</v>
      </c>
    </row>
    <row r="34" spans="1:15">
      <c r="A34" s="2" t="s">
        <v>23</v>
      </c>
      <c r="E34" s="6">
        <v>60201</v>
      </c>
      <c r="F34" s="6">
        <v>61586</v>
      </c>
      <c r="G34" s="6">
        <v>63125</v>
      </c>
      <c r="H34" s="6">
        <v>64388</v>
      </c>
      <c r="I34" s="6">
        <v>65804</v>
      </c>
      <c r="K34" s="41">
        <f t="shared" si="27"/>
        <v>4.1026378432750227E-2</v>
      </c>
      <c r="L34" s="41">
        <f t="shared" si="28"/>
        <v>4.1687904577979856E-2</v>
      </c>
      <c r="M34" s="41">
        <f t="shared" si="29"/>
        <v>4.1436509421267351E-2</v>
      </c>
      <c r="N34" s="41">
        <f t="shared" si="30"/>
        <v>4.0810841988238707E-2</v>
      </c>
      <c r="O34" s="41">
        <f t="shared" si="31"/>
        <v>3.9908204579582308E-2</v>
      </c>
    </row>
    <row r="35" spans="1:15">
      <c r="A35" s="2" t="s">
        <v>24</v>
      </c>
      <c r="E35" s="7">
        <v>235115</v>
      </c>
      <c r="F35" s="7">
        <v>195115</v>
      </c>
      <c r="G35" s="7">
        <v>150115</v>
      </c>
      <c r="H35" s="7">
        <v>105115</v>
      </c>
      <c r="I35" s="7">
        <v>70115</v>
      </c>
      <c r="K35" s="43">
        <f t="shared" si="27"/>
        <v>0.16022851722091111</v>
      </c>
      <c r="L35" s="43">
        <f t="shared" si="28"/>
        <v>0.13207442441029682</v>
      </c>
      <c r="M35" s="43">
        <f t="shared" si="29"/>
        <v>9.8538480978590859E-2</v>
      </c>
      <c r="N35" s="43">
        <f t="shared" si="30"/>
        <v>6.6624707330460831E-2</v>
      </c>
      <c r="O35" s="43">
        <f t="shared" si="31"/>
        <v>4.2522700202076068E-2</v>
      </c>
    </row>
    <row r="36" spans="1:15">
      <c r="B36" s="2" t="s">
        <v>25</v>
      </c>
      <c r="E36" s="10">
        <f>SUM(E33:E35)</f>
        <v>351482</v>
      </c>
      <c r="F36" s="10">
        <f t="shared" ref="F36:I36" si="32">SUM(F33:F35)</f>
        <v>312867</v>
      </c>
      <c r="G36" s="10">
        <f t="shared" si="32"/>
        <v>269406</v>
      </c>
      <c r="H36" s="10">
        <f t="shared" si="32"/>
        <v>225669</v>
      </c>
      <c r="I36" s="10">
        <f t="shared" si="32"/>
        <v>192085</v>
      </c>
      <c r="K36" s="43">
        <f t="shared" si="27"/>
        <v>0.23953146200727424</v>
      </c>
      <c r="L36" s="43">
        <f t="shared" si="28"/>
        <v>0.21178140554020108</v>
      </c>
      <c r="M36" s="43">
        <f t="shared" si="29"/>
        <v>0.17684347338052991</v>
      </c>
      <c r="N36" s="43">
        <f t="shared" si="30"/>
        <v>0.14303506710324659</v>
      </c>
      <c r="O36" s="43">
        <f t="shared" si="31"/>
        <v>0.11649394378258264</v>
      </c>
    </row>
    <row r="37" spans="1:15">
      <c r="E37" s="6"/>
      <c r="F37" s="6"/>
      <c r="G37" s="6"/>
      <c r="H37" s="6"/>
      <c r="I37" s="6"/>
      <c r="K37" s="6"/>
      <c r="L37" s="6"/>
      <c r="M37" s="6"/>
      <c r="N37" s="6"/>
      <c r="O37" s="6"/>
    </row>
    <row r="38" spans="1:15">
      <c r="B38" s="2" t="s">
        <v>26</v>
      </c>
      <c r="E38" s="6">
        <f>E36+E31</f>
        <v>681038</v>
      </c>
      <c r="F38" s="6">
        <f t="shared" ref="F38:I38" si="33">F36+F31</f>
        <v>640380</v>
      </c>
      <c r="G38" s="6">
        <f t="shared" si="33"/>
        <v>611515</v>
      </c>
      <c r="H38" s="6">
        <f t="shared" si="33"/>
        <v>580468</v>
      </c>
      <c r="I38" s="6">
        <f t="shared" si="33"/>
        <v>557302</v>
      </c>
      <c r="K38" s="41">
        <f>E38/E$23</f>
        <v>0.46412057465961282</v>
      </c>
      <c r="L38" s="41">
        <f t="shared" ref="L38" si="34">F38/F$23</f>
        <v>0.43347676961723025</v>
      </c>
      <c r="M38" s="41">
        <f t="shared" ref="M38" si="35">G38/G$23</f>
        <v>0.40141064647518898</v>
      </c>
      <c r="N38" s="41">
        <f t="shared" ref="N38" si="36">H38/H$23</f>
        <v>0.36791619288111055</v>
      </c>
      <c r="O38" s="41">
        <f t="shared" ref="O38" si="37">I38/I$23</f>
        <v>0.33798739025910857</v>
      </c>
    </row>
    <row r="39" spans="1:15">
      <c r="E39" s="6"/>
      <c r="F39" s="6"/>
      <c r="G39" s="6"/>
      <c r="H39" s="6"/>
      <c r="I39" s="6"/>
      <c r="K39" s="6"/>
      <c r="L39" s="6"/>
      <c r="M39" s="6"/>
      <c r="N39" s="6"/>
      <c r="O39" s="6"/>
    </row>
    <row r="40" spans="1:15">
      <c r="A40" s="2" t="s">
        <v>27</v>
      </c>
      <c r="E40" s="6">
        <v>34234</v>
      </c>
      <c r="F40" s="6">
        <v>34234</v>
      </c>
      <c r="G40" s="6">
        <v>34234</v>
      </c>
      <c r="H40" s="6">
        <v>34234</v>
      </c>
      <c r="I40" s="6">
        <v>34234</v>
      </c>
      <c r="K40" s="41">
        <f t="shared" ref="K40:K44" si="38">E40/E$23</f>
        <v>2.3330128058782599E-2</v>
      </c>
      <c r="L40" s="41">
        <f t="shared" ref="L40:L44" si="39">F40/F$23</f>
        <v>2.3173184251657233E-2</v>
      </c>
      <c r="M40" s="41">
        <f t="shared" ref="M40:M44" si="40">G40/G$23</f>
        <v>2.2471880610339272E-2</v>
      </c>
      <c r="N40" s="41">
        <f t="shared" ref="N40:N44" si="41">H40/H$23</f>
        <v>2.169842772916326E-2</v>
      </c>
      <c r="O40" s="41">
        <f t="shared" ref="O40:O44" si="42">I40/I$23</f>
        <v>2.0761921396532441E-2</v>
      </c>
    </row>
    <row r="41" spans="1:15">
      <c r="A41" s="2" t="s">
        <v>28</v>
      </c>
      <c r="E41" s="6">
        <v>835228</v>
      </c>
      <c r="F41" s="6">
        <v>889857</v>
      </c>
      <c r="G41" s="6">
        <v>968900</v>
      </c>
      <c r="H41" s="6">
        <v>1058364</v>
      </c>
      <c r="I41" s="6">
        <v>1156852</v>
      </c>
      <c r="K41" s="41">
        <f t="shared" si="38"/>
        <v>0.5691995150517285</v>
      </c>
      <c r="L41" s="41">
        <f t="shared" si="39"/>
        <v>0.60234913298553927</v>
      </c>
      <c r="M41" s="41">
        <f t="shared" si="40"/>
        <v>0.63600529074480694</v>
      </c>
      <c r="N41" s="41">
        <f t="shared" si="41"/>
        <v>0.67081950006274882</v>
      </c>
      <c r="O41" s="41">
        <f t="shared" si="42"/>
        <v>0.70159695891281615</v>
      </c>
    </row>
    <row r="42" spans="1:15">
      <c r="A42" s="2" t="s">
        <v>29</v>
      </c>
      <c r="E42" s="6">
        <v>-60888</v>
      </c>
      <c r="F42" s="6">
        <v>-64921</v>
      </c>
      <c r="G42" s="6">
        <v>-68995</v>
      </c>
      <c r="H42" s="6">
        <v>-73109</v>
      </c>
      <c r="I42" s="6">
        <v>-77265</v>
      </c>
      <c r="K42" s="41">
        <f t="shared" si="38"/>
        <v>-4.1494562050685135E-2</v>
      </c>
      <c r="L42" s="41">
        <f t="shared" si="39"/>
        <v>-4.3945384553421722E-2</v>
      </c>
      <c r="M42" s="41">
        <f t="shared" si="40"/>
        <v>-4.5289694534975694E-2</v>
      </c>
      <c r="N42" s="41">
        <f t="shared" si="41"/>
        <v>-4.6338445780551407E-2</v>
      </c>
      <c r="O42" s="41">
        <f t="shared" si="42"/>
        <v>-4.685896642820235E-2</v>
      </c>
    </row>
    <row r="43" spans="1:15">
      <c r="A43" s="2" t="s">
        <v>30</v>
      </c>
      <c r="E43" s="7">
        <v>-22239</v>
      </c>
      <c r="F43" s="7">
        <v>-22239</v>
      </c>
      <c r="G43" s="7">
        <v>-22239</v>
      </c>
      <c r="H43" s="7">
        <v>-22239</v>
      </c>
      <c r="I43" s="7">
        <v>-22239</v>
      </c>
      <c r="K43" s="43">
        <f t="shared" si="38"/>
        <v>-1.5155655719438752E-2</v>
      </c>
      <c r="L43" s="43">
        <f t="shared" si="39"/>
        <v>-1.5053702301005001E-2</v>
      </c>
      <c r="M43" s="43">
        <f t="shared" si="40"/>
        <v>-1.4598123295359439E-2</v>
      </c>
      <c r="N43" s="43">
        <f t="shared" si="41"/>
        <v>-1.4095674892471278E-2</v>
      </c>
      <c r="O43" s="43">
        <f t="shared" si="42"/>
        <v>-1.3487304140254864E-2</v>
      </c>
    </row>
    <row r="44" spans="1:15">
      <c r="B44" s="2" t="s">
        <v>31</v>
      </c>
      <c r="E44" s="7">
        <f>SUM(E40:E43)</f>
        <v>786335</v>
      </c>
      <c r="F44" s="7">
        <f t="shared" ref="F44:I44" si="43">SUM(F40:F43)</f>
        <v>836931</v>
      </c>
      <c r="G44" s="7">
        <f t="shared" si="43"/>
        <v>911900</v>
      </c>
      <c r="H44" s="7">
        <f t="shared" si="43"/>
        <v>997250</v>
      </c>
      <c r="I44" s="7">
        <f t="shared" si="43"/>
        <v>1091582</v>
      </c>
      <c r="K44" s="43">
        <f t="shared" si="38"/>
        <v>0.53587942534038724</v>
      </c>
      <c r="L44" s="43">
        <f t="shared" si="39"/>
        <v>0.56652323038276975</v>
      </c>
      <c r="M44" s="43">
        <f t="shared" si="40"/>
        <v>0.59858935352481102</v>
      </c>
      <c r="N44" s="43">
        <f t="shared" si="41"/>
        <v>0.63208380711888945</v>
      </c>
      <c r="O44" s="43">
        <f t="shared" si="42"/>
        <v>0.66201260974089138</v>
      </c>
    </row>
    <row r="46" spans="1:15" ht="15.75" thickBot="1">
      <c r="A46" s="1" t="s">
        <v>32</v>
      </c>
      <c r="E46" s="3">
        <f>E44+E38</f>
        <v>1467373</v>
      </c>
      <c r="F46" s="3">
        <f t="shared" ref="F46:I46" si="44">F44+F38</f>
        <v>1477311</v>
      </c>
      <c r="G46" s="3">
        <f t="shared" si="44"/>
        <v>1523415</v>
      </c>
      <c r="H46" s="3">
        <f t="shared" si="44"/>
        <v>1577718</v>
      </c>
      <c r="I46" s="3">
        <f t="shared" si="44"/>
        <v>1648884</v>
      </c>
      <c r="K46" s="44">
        <f>E46/E$23</f>
        <v>1</v>
      </c>
      <c r="L46" s="44">
        <f t="shared" ref="L46" si="45">F46/F$23</f>
        <v>1</v>
      </c>
      <c r="M46" s="44">
        <f t="shared" ref="M46" si="46">G46/G$23</f>
        <v>1</v>
      </c>
      <c r="N46" s="44">
        <f t="shared" ref="N46" si="47">H46/H$23</f>
        <v>1</v>
      </c>
      <c r="O46" s="44">
        <f t="shared" ref="O46" si="48">I46/I$23</f>
        <v>1</v>
      </c>
    </row>
    <row r="47" spans="1:15" ht="15.75" thickTop="1"/>
    <row r="48" spans="1:15">
      <c r="E48" s="4"/>
      <c r="F48" s="4"/>
      <c r="G48" s="4"/>
      <c r="H48" s="4"/>
      <c r="I48" s="4"/>
      <c r="K48" s="4"/>
      <c r="L48" s="4"/>
      <c r="M48" s="4"/>
      <c r="N48" s="4"/>
      <c r="O48" s="4"/>
    </row>
  </sheetData>
  <mergeCells count="2">
    <mergeCell ref="E4:I4"/>
    <mergeCell ref="K4:O4"/>
  </mergeCells>
  <pageMargins left="0.7" right="0.7" top="0.75" bottom="0.75" header="0.3" footer="0.3"/>
  <pageSetup scale="9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showGridLines="0" zoomScaleNormal="75" zoomScalePageLayoutView="75" workbookViewId="0">
      <pane ySplit="5" topLeftCell="A6" activePane="bottomLeft" state="frozen"/>
      <selection pane="bottomLeft" activeCell="U16" sqref="U16"/>
    </sheetView>
  </sheetViews>
  <sheetFormatPr defaultColWidth="9.140625" defaultRowHeight="15"/>
  <cols>
    <col min="1" max="3" width="3.7109375" style="2" customWidth="1"/>
    <col min="4" max="4" width="22.28515625" style="2" customWidth="1"/>
    <col min="5" max="9" width="14.42578125" style="2" hidden="1" customWidth="1"/>
    <col min="10" max="10" width="1" style="2" customWidth="1"/>
    <col min="11" max="15" width="14.42578125" style="2" customWidth="1"/>
    <col min="16" max="16384" width="9.140625" style="2"/>
  </cols>
  <sheetData>
    <row r="1" spans="1:21">
      <c r="A1" s="1" t="s">
        <v>153</v>
      </c>
    </row>
    <row r="3" spans="1:21" ht="15.75" thickBot="1"/>
    <row r="4" spans="1:21" ht="15.75" thickBot="1">
      <c r="E4" s="71" t="s">
        <v>79</v>
      </c>
      <c r="F4" s="72"/>
      <c r="G4" s="72"/>
      <c r="H4" s="72"/>
      <c r="I4" s="73"/>
      <c r="K4" s="71" t="s">
        <v>79</v>
      </c>
      <c r="L4" s="72"/>
      <c r="M4" s="72"/>
      <c r="N4" s="72"/>
      <c r="O4" s="73"/>
    </row>
    <row r="5" spans="1:21" ht="18" thickBot="1">
      <c r="A5" s="13" t="s">
        <v>76</v>
      </c>
      <c r="E5" s="14" t="s">
        <v>115</v>
      </c>
      <c r="F5" s="14">
        <v>1999</v>
      </c>
      <c r="G5" s="14">
        <v>2000</v>
      </c>
      <c r="H5" s="14">
        <v>2001</v>
      </c>
      <c r="I5" s="14">
        <v>2002</v>
      </c>
      <c r="K5" s="14" t="s">
        <v>115</v>
      </c>
      <c r="L5" s="14">
        <v>1999</v>
      </c>
      <c r="M5" s="14">
        <v>2000</v>
      </c>
      <c r="N5" s="14">
        <v>2001</v>
      </c>
      <c r="O5" s="14">
        <v>2002</v>
      </c>
    </row>
    <row r="7" spans="1:21">
      <c r="A7" s="2" t="s">
        <v>34</v>
      </c>
      <c r="E7" s="12">
        <v>1511000</v>
      </c>
      <c r="F7" s="12">
        <v>2240528</v>
      </c>
      <c r="G7" s="12">
        <v>2393187</v>
      </c>
      <c r="H7" s="12">
        <v>2509100</v>
      </c>
      <c r="I7" s="12">
        <v>2608385</v>
      </c>
      <c r="K7" s="41">
        <f>E7/E$7</f>
        <v>1</v>
      </c>
      <c r="L7" s="41">
        <f t="shared" ref="L7:O7" si="0">F7/F$7</f>
        <v>1</v>
      </c>
      <c r="M7" s="41">
        <f t="shared" si="0"/>
        <v>1</v>
      </c>
      <c r="N7" s="41">
        <f t="shared" si="0"/>
        <v>1</v>
      </c>
      <c r="O7" s="41">
        <f t="shared" si="0"/>
        <v>1</v>
      </c>
    </row>
    <row r="8" spans="1:21">
      <c r="A8" s="2" t="s">
        <v>35</v>
      </c>
      <c r="E8" s="7">
        <v>1125884</v>
      </c>
      <c r="F8" s="7">
        <v>1690366</v>
      </c>
      <c r="G8" s="7">
        <v>1780531</v>
      </c>
      <c r="H8" s="7">
        <v>1862103</v>
      </c>
      <c r="I8" s="7">
        <v>1933387</v>
      </c>
      <c r="K8" s="43">
        <f t="shared" ref="K8:K9" si="1">E8/E$7</f>
        <v>0.74512508272667111</v>
      </c>
      <c r="L8" s="43">
        <f t="shared" ref="L8:L9" si="2">F8/F$7</f>
        <v>0.75444984396535097</v>
      </c>
      <c r="M8" s="43">
        <f t="shared" ref="M8:M9" si="3">G8/G$7</f>
        <v>0.7439999465148357</v>
      </c>
      <c r="N8" s="43">
        <f t="shared" ref="N8:N9" si="4">H8/H$7</f>
        <v>0.74213981108764093</v>
      </c>
      <c r="O8" s="43">
        <f t="shared" ref="O8:O9" si="5">I8/I$7</f>
        <v>0.74121995027574539</v>
      </c>
      <c r="Q8" s="2">
        <v>0.25487491727332889</v>
      </c>
      <c r="R8" s="2">
        <v>0.24555015603464897</v>
      </c>
      <c r="S8" s="2">
        <v>0.25600005348516436</v>
      </c>
      <c r="T8" s="2">
        <v>0.25786018891235901</v>
      </c>
      <c r="U8" s="2">
        <v>0.25878004972425467</v>
      </c>
    </row>
    <row r="9" spans="1:21">
      <c r="A9" s="2" t="s">
        <v>36</v>
      </c>
      <c r="E9" s="6">
        <f>E7-E8</f>
        <v>385116</v>
      </c>
      <c r="F9" s="6">
        <f t="shared" ref="F9:I9" si="6">F7-F8</f>
        <v>550162</v>
      </c>
      <c r="G9" s="6">
        <f t="shared" si="6"/>
        <v>612656</v>
      </c>
      <c r="H9" s="6">
        <f t="shared" si="6"/>
        <v>646997</v>
      </c>
      <c r="I9" s="6">
        <f t="shared" si="6"/>
        <v>674998</v>
      </c>
      <c r="K9" s="41">
        <f t="shared" si="1"/>
        <v>0.25487491727332889</v>
      </c>
      <c r="L9" s="41">
        <f t="shared" si="2"/>
        <v>0.24555015603464897</v>
      </c>
      <c r="M9" s="41">
        <f t="shared" si="3"/>
        <v>0.25600005348516436</v>
      </c>
      <c r="N9" s="41">
        <f t="shared" si="4"/>
        <v>0.25786018891235901</v>
      </c>
      <c r="O9" s="41">
        <f t="shared" si="5"/>
        <v>0.25878004972425467</v>
      </c>
      <c r="Q9" s="38"/>
      <c r="R9" s="38"/>
      <c r="S9" s="38"/>
      <c r="T9" s="38"/>
      <c r="U9" s="38"/>
    </row>
    <row r="10" spans="1:21">
      <c r="E10" s="6"/>
      <c r="F10" s="6"/>
      <c r="G10" s="6"/>
      <c r="H10" s="6"/>
      <c r="I10" s="6"/>
      <c r="K10" s="6"/>
      <c r="L10" s="6"/>
      <c r="M10" s="6"/>
      <c r="N10" s="6"/>
      <c r="O10" s="6"/>
      <c r="Q10" s="2">
        <f>(R8-Q8)/Q8</f>
        <v>-3.6585637136980459E-2</v>
      </c>
      <c r="R10" s="2">
        <f t="shared" ref="R10:T10" si="7">(S8-R8)/R8</f>
        <v>4.2557079251217537E-2</v>
      </c>
      <c r="S10" s="2">
        <f t="shared" si="7"/>
        <v>7.2661524943878637E-3</v>
      </c>
      <c r="T10" s="2">
        <f t="shared" si="7"/>
        <v>3.5672851081649396E-3</v>
      </c>
    </row>
    <row r="11" spans="1:21">
      <c r="A11" s="2" t="s">
        <v>37</v>
      </c>
      <c r="E11" s="6">
        <v>268748</v>
      </c>
      <c r="F11" s="6">
        <v>411254</v>
      </c>
      <c r="G11" s="6">
        <v>428161</v>
      </c>
      <c r="H11" s="6">
        <v>446143</v>
      </c>
      <c r="I11" s="6">
        <v>460518</v>
      </c>
      <c r="K11" s="41">
        <f t="shared" ref="K11:K13" si="8">E11/E$7</f>
        <v>0.17786101919258768</v>
      </c>
      <c r="L11" s="41">
        <f t="shared" ref="L11:L13" si="9">F11/F$7</f>
        <v>0.18355226982211337</v>
      </c>
      <c r="M11" s="41">
        <f t="shared" ref="M11:M13" si="10">G11/G$7</f>
        <v>0.17890829258223448</v>
      </c>
      <c r="N11" s="41">
        <f t="shared" ref="N11:N13" si="11">H11/H$7</f>
        <v>0.17780997170300109</v>
      </c>
      <c r="O11" s="41">
        <f t="shared" ref="O11:O13" si="12">I11/I$7</f>
        <v>0.17655292451076049</v>
      </c>
    </row>
    <row r="12" spans="1:21">
      <c r="A12" s="2" t="s">
        <v>38</v>
      </c>
      <c r="E12" s="7">
        <v>13680</v>
      </c>
      <c r="F12" s="7">
        <v>12876</v>
      </c>
      <c r="G12" s="7">
        <v>12876</v>
      </c>
      <c r="H12" s="7">
        <v>12876</v>
      </c>
      <c r="I12" s="7">
        <v>12876</v>
      </c>
      <c r="K12" s="43">
        <f t="shared" si="8"/>
        <v>9.0536068828590329E-3</v>
      </c>
      <c r="L12" s="43">
        <f t="shared" si="9"/>
        <v>5.7468596687923557E-3</v>
      </c>
      <c r="M12" s="43">
        <f t="shared" si="10"/>
        <v>5.3802732506903978E-3</v>
      </c>
      <c r="N12" s="43">
        <f t="shared" si="11"/>
        <v>5.1317205372444306E-3</v>
      </c>
      <c r="O12" s="43">
        <f t="shared" si="12"/>
        <v>4.9363878415187943E-3</v>
      </c>
    </row>
    <row r="13" spans="1:21">
      <c r="A13" s="2" t="s">
        <v>39</v>
      </c>
      <c r="E13" s="6">
        <f>E9-E11-E12</f>
        <v>102688</v>
      </c>
      <c r="F13" s="6">
        <f t="shared" ref="F13:I13" si="13">F9-F11-F12</f>
        <v>126032</v>
      </c>
      <c r="G13" s="6">
        <f t="shared" si="13"/>
        <v>171619</v>
      </c>
      <c r="H13" s="6">
        <f t="shared" si="13"/>
        <v>187978</v>
      </c>
      <c r="I13" s="6">
        <f t="shared" si="13"/>
        <v>201604</v>
      </c>
      <c r="K13" s="41">
        <f t="shared" si="8"/>
        <v>6.7960291197882203E-2</v>
      </c>
      <c r="L13" s="41">
        <f t="shared" si="9"/>
        <v>5.6251026543743261E-2</v>
      </c>
      <c r="M13" s="41">
        <f t="shared" si="10"/>
        <v>7.1711487652239461E-2</v>
      </c>
      <c r="N13" s="41">
        <f t="shared" si="11"/>
        <v>7.4918496672113505E-2</v>
      </c>
      <c r="O13" s="41">
        <f t="shared" si="12"/>
        <v>7.7290737371975379E-2</v>
      </c>
    </row>
    <row r="14" spans="1:21">
      <c r="E14" s="6"/>
      <c r="F14" s="6"/>
      <c r="G14" s="6"/>
      <c r="H14" s="6"/>
      <c r="I14" s="6"/>
      <c r="K14" s="6"/>
      <c r="L14" s="6"/>
      <c r="M14" s="6"/>
      <c r="N14" s="6"/>
      <c r="O14" s="6"/>
    </row>
    <row r="15" spans="1:21">
      <c r="A15" s="2" t="s">
        <v>40</v>
      </c>
      <c r="E15" s="6">
        <v>-6299</v>
      </c>
      <c r="F15" s="6">
        <v>-10173</v>
      </c>
      <c r="G15" s="6">
        <v>-10783</v>
      </c>
      <c r="H15" s="6">
        <v>-11430</v>
      </c>
      <c r="I15" s="6">
        <v>-12116</v>
      </c>
      <c r="K15" s="41">
        <f t="shared" ref="K15:K18" si="14">E15/E$7</f>
        <v>-4.1687624090006618E-3</v>
      </c>
      <c r="L15" s="41">
        <f t="shared" ref="L15:L18" si="15">F15/F$7</f>
        <v>-4.5404476087779313E-3</v>
      </c>
      <c r="M15" s="41">
        <f t="shared" ref="M15:M18" si="16">G15/G$7</f>
        <v>-4.505707243103025E-3</v>
      </c>
      <c r="N15" s="41">
        <f t="shared" ref="N15:N18" si="17">H15/H$7</f>
        <v>-4.5554182774700091E-3</v>
      </c>
      <c r="O15" s="41">
        <f t="shared" ref="O15:O18" si="18">I15/I$7</f>
        <v>-4.6450198111091731E-3</v>
      </c>
    </row>
    <row r="16" spans="1:21">
      <c r="A16" s="2" t="s">
        <v>41</v>
      </c>
      <c r="E16" s="6">
        <v>2307</v>
      </c>
      <c r="F16" s="6">
        <v>4569</v>
      </c>
      <c r="G16" s="6">
        <v>5670</v>
      </c>
      <c r="H16" s="6">
        <v>7500</v>
      </c>
      <c r="I16" s="6">
        <v>9932</v>
      </c>
      <c r="K16" s="41">
        <f t="shared" si="14"/>
        <v>1.5268034414295168E-3</v>
      </c>
      <c r="L16" s="41">
        <f t="shared" si="15"/>
        <v>2.0392514621553489E-3</v>
      </c>
      <c r="M16" s="41">
        <f t="shared" si="16"/>
        <v>2.3692256392835163E-3</v>
      </c>
      <c r="N16" s="41">
        <f t="shared" si="17"/>
        <v>2.9891196046391137E-3</v>
      </c>
      <c r="O16" s="41">
        <f t="shared" si="18"/>
        <v>3.807720102668893E-3</v>
      </c>
    </row>
    <row r="17" spans="1:15">
      <c r="A17" s="2" t="s">
        <v>42</v>
      </c>
      <c r="E17" s="7">
        <v>11521</v>
      </c>
      <c r="F17" s="7">
        <v>14325</v>
      </c>
      <c r="G17" s="7">
        <v>12987</v>
      </c>
      <c r="H17" s="7">
        <v>10286</v>
      </c>
      <c r="I17" s="7">
        <v>8134</v>
      </c>
      <c r="K17" s="43">
        <f t="shared" si="14"/>
        <v>7.6247518199867633E-3</v>
      </c>
      <c r="L17" s="43">
        <f t="shared" si="15"/>
        <v>6.3935822270464815E-3</v>
      </c>
      <c r="M17" s="43">
        <f t="shared" si="16"/>
        <v>5.4266549166446252E-3</v>
      </c>
      <c r="N17" s="43">
        <f t="shared" si="17"/>
        <v>4.0994779004423897E-3</v>
      </c>
      <c r="O17" s="43">
        <f t="shared" si="18"/>
        <v>3.1184046833577098E-3</v>
      </c>
    </row>
    <row r="18" spans="1:15">
      <c r="A18" s="2" t="s">
        <v>43</v>
      </c>
      <c r="E18" s="6">
        <f>E13+E15+E16-E17</f>
        <v>87175</v>
      </c>
      <c r="F18" s="6">
        <f t="shared" ref="F18:I18" si="19">F13+F15+F16-F17</f>
        <v>106103</v>
      </c>
      <c r="G18" s="6">
        <f t="shared" si="19"/>
        <v>153519</v>
      </c>
      <c r="H18" s="6">
        <f t="shared" si="19"/>
        <v>173762</v>
      </c>
      <c r="I18" s="6">
        <f t="shared" si="19"/>
        <v>191286</v>
      </c>
      <c r="K18" s="41">
        <f t="shared" si="14"/>
        <v>5.769358041032429E-2</v>
      </c>
      <c r="L18" s="41">
        <f t="shared" si="15"/>
        <v>4.7356248170074194E-2</v>
      </c>
      <c r="M18" s="41">
        <f t="shared" si="16"/>
        <v>6.4148351131775333E-2</v>
      </c>
      <c r="N18" s="41">
        <f t="shared" si="17"/>
        <v>6.9252720098840218E-2</v>
      </c>
      <c r="O18" s="41">
        <f t="shared" si="18"/>
        <v>7.3335032980177392E-2</v>
      </c>
    </row>
    <row r="19" spans="1:15">
      <c r="E19" s="6"/>
      <c r="F19" s="6"/>
      <c r="G19" s="6"/>
      <c r="H19" s="6"/>
      <c r="I19" s="6"/>
      <c r="K19" s="6"/>
      <c r="L19" s="6"/>
      <c r="M19" s="6"/>
      <c r="N19" s="6"/>
      <c r="O19" s="6"/>
    </row>
    <row r="20" spans="1:15">
      <c r="A20" s="2" t="s">
        <v>44</v>
      </c>
      <c r="E20" s="7">
        <v>38585</v>
      </c>
      <c r="F20" s="7">
        <v>46071</v>
      </c>
      <c r="G20" s="7">
        <v>66659</v>
      </c>
      <c r="H20" s="7">
        <v>75448</v>
      </c>
      <c r="I20" s="7">
        <v>83057</v>
      </c>
      <c r="K20" s="43">
        <f t="shared" ref="K20:K21" si="20">E20/E$7</f>
        <v>2.5536068828590337E-2</v>
      </c>
      <c r="L20" s="43">
        <f t="shared" ref="L20:L21" si="21">F20/F$7</f>
        <v>2.0562563824241428E-2</v>
      </c>
      <c r="M20" s="43">
        <f t="shared" ref="M20:M21" si="22">G20/G$7</f>
        <v>2.7853652890476172E-2</v>
      </c>
      <c r="N20" s="43">
        <f t="shared" ref="N20:N21" si="23">H20/H$7</f>
        <v>3.0069746124108246E-2</v>
      </c>
      <c r="O20" s="43">
        <f t="shared" ref="O20:O21" si="24">I20/I$7</f>
        <v>3.1842308554910416E-2</v>
      </c>
    </row>
    <row r="21" spans="1:15" ht="15.75" thickBot="1">
      <c r="A21" s="2" t="s">
        <v>45</v>
      </c>
      <c r="E21" s="21">
        <f>E18-E20</f>
        <v>48590</v>
      </c>
      <c r="F21" s="21">
        <f t="shared" ref="F21:I21" si="25">F18-F20</f>
        <v>60032</v>
      </c>
      <c r="G21" s="21">
        <f t="shared" si="25"/>
        <v>86860</v>
      </c>
      <c r="H21" s="21">
        <f t="shared" si="25"/>
        <v>98314</v>
      </c>
      <c r="I21" s="21">
        <f t="shared" si="25"/>
        <v>108229</v>
      </c>
      <c r="K21" s="42">
        <f t="shared" si="20"/>
        <v>3.2157511581733952E-2</v>
      </c>
      <c r="L21" s="42">
        <f t="shared" si="21"/>
        <v>2.6793684345832767E-2</v>
      </c>
      <c r="M21" s="42">
        <f t="shared" si="22"/>
        <v>3.6294698241299155E-2</v>
      </c>
      <c r="N21" s="42">
        <f t="shared" si="23"/>
        <v>3.9182973974731979E-2</v>
      </c>
      <c r="O21" s="42">
        <f t="shared" si="24"/>
        <v>4.1492724425266976E-2</v>
      </c>
    </row>
    <row r="22" spans="1:15" ht="15.75" thickTop="1"/>
    <row r="24" spans="1:15" ht="18">
      <c r="A24" s="36" t="s">
        <v>117</v>
      </c>
      <c r="B24" s="2" t="s">
        <v>118</v>
      </c>
    </row>
  </sheetData>
  <mergeCells count="2">
    <mergeCell ref="E4:I4"/>
    <mergeCell ref="K4:O4"/>
  </mergeCells>
  <pageMargins left="0.7" right="0.7" top="0.75" bottom="0.75" header="0.3" footer="0.3"/>
  <pageSetup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34"/>
  <sheetViews>
    <sheetView showGridLines="0" zoomScalePageLayoutView="80" workbookViewId="0">
      <pane ySplit="5" topLeftCell="A6" activePane="bottomLeft" state="frozen"/>
      <selection pane="bottomLeft" activeCell="K20" sqref="K20"/>
    </sheetView>
  </sheetViews>
  <sheetFormatPr defaultColWidth="9.140625" defaultRowHeight="15"/>
  <cols>
    <col min="1" max="3" width="3.7109375" style="2" customWidth="1"/>
    <col min="4" max="4" width="24.28515625" style="2" customWidth="1"/>
    <col min="5" max="6" width="13.140625" style="2" customWidth="1"/>
    <col min="7" max="7" width="13.85546875" style="2" customWidth="1"/>
    <col min="8" max="10" width="13.140625" style="2" customWidth="1"/>
    <col min="11" max="16384" width="9.140625" style="2"/>
  </cols>
  <sheetData>
    <row r="1" spans="1:10">
      <c r="A1" s="1" t="s">
        <v>151</v>
      </c>
    </row>
    <row r="4" spans="1:10" ht="15.75" thickBot="1"/>
    <row r="5" spans="1:10" ht="29.25" thickBot="1">
      <c r="A5" s="13" t="s">
        <v>152</v>
      </c>
      <c r="E5" s="68" t="s">
        <v>121</v>
      </c>
      <c r="F5" s="68" t="s">
        <v>122</v>
      </c>
      <c r="G5" s="68" t="s">
        <v>123</v>
      </c>
      <c r="H5" s="68" t="s">
        <v>124</v>
      </c>
      <c r="I5" s="68" t="s">
        <v>125</v>
      </c>
      <c r="J5" s="68" t="s">
        <v>126</v>
      </c>
    </row>
    <row r="7" spans="1:10">
      <c r="A7" s="1" t="s">
        <v>127</v>
      </c>
      <c r="G7" s="6"/>
    </row>
    <row r="8" spans="1:10">
      <c r="B8" s="2" t="s">
        <v>128</v>
      </c>
      <c r="E8" s="67" t="s">
        <v>143</v>
      </c>
      <c r="F8" s="67" t="s">
        <v>144</v>
      </c>
      <c r="G8" s="67" t="s">
        <v>145</v>
      </c>
      <c r="H8" s="67" t="s">
        <v>146</v>
      </c>
      <c r="I8" s="67" t="s">
        <v>147</v>
      </c>
      <c r="J8" s="67" t="s">
        <v>148</v>
      </c>
    </row>
    <row r="9" spans="1:10">
      <c r="B9" s="2" t="s">
        <v>129</v>
      </c>
      <c r="E9" s="37">
        <v>71929</v>
      </c>
      <c r="F9" s="37">
        <v>7811</v>
      </c>
      <c r="G9" s="37">
        <v>169634</v>
      </c>
      <c r="H9" s="37">
        <v>24514</v>
      </c>
      <c r="I9" s="37">
        <v>42036</v>
      </c>
      <c r="J9" s="37">
        <v>24701</v>
      </c>
    </row>
    <row r="10" spans="1:10">
      <c r="B10" s="2" t="s">
        <v>130</v>
      </c>
      <c r="E10" s="37">
        <v>48.69</v>
      </c>
      <c r="F10" s="37">
        <v>30.25</v>
      </c>
      <c r="G10" s="37">
        <v>58</v>
      </c>
      <c r="H10" s="37">
        <v>45.25</v>
      </c>
      <c r="I10" s="37">
        <v>54.38</v>
      </c>
      <c r="J10" s="37">
        <v>23</v>
      </c>
    </row>
    <row r="11" spans="1:10">
      <c r="B11" s="2" t="s">
        <v>131</v>
      </c>
      <c r="E11" s="37">
        <f>(E9*E10)/1000</f>
        <v>3502.2230099999997</v>
      </c>
      <c r="F11" s="37">
        <f t="shared" ref="F11:J11" si="0">(F9*F10)/1000</f>
        <v>236.28274999999999</v>
      </c>
      <c r="G11" s="37">
        <f t="shared" si="0"/>
        <v>9838.7720000000008</v>
      </c>
      <c r="H11" s="37">
        <f t="shared" si="0"/>
        <v>1109.2584999999999</v>
      </c>
      <c r="I11" s="37">
        <f t="shared" si="0"/>
        <v>2285.91768</v>
      </c>
      <c r="J11" s="37">
        <f t="shared" si="0"/>
        <v>568.12300000000005</v>
      </c>
    </row>
    <row r="12" spans="1:10">
      <c r="B12" s="2" t="s">
        <v>131</v>
      </c>
      <c r="E12" s="37"/>
      <c r="F12" s="37"/>
      <c r="G12" s="37"/>
      <c r="H12" s="37"/>
      <c r="I12" s="37"/>
      <c r="J12" s="37"/>
    </row>
    <row r="13" spans="1:10">
      <c r="C13" s="2" t="s">
        <v>132</v>
      </c>
      <c r="E13" s="37">
        <v>2762.9</v>
      </c>
      <c r="F13" s="37">
        <v>82</v>
      </c>
      <c r="G13" s="37">
        <v>5937.3</v>
      </c>
      <c r="H13" s="37">
        <v>1210</v>
      </c>
      <c r="I13" s="37">
        <v>2053.6</v>
      </c>
      <c r="J13" s="37">
        <v>502.5</v>
      </c>
    </row>
    <row r="14" spans="1:10">
      <c r="B14" s="2" t="s">
        <v>133</v>
      </c>
      <c r="E14" s="37">
        <v>0.82</v>
      </c>
      <c r="F14" s="37">
        <v>0.76</v>
      </c>
      <c r="G14" s="37">
        <v>1.28</v>
      </c>
      <c r="H14" s="37">
        <v>0.66</v>
      </c>
      <c r="I14" s="37">
        <v>1.0900000000000001</v>
      </c>
      <c r="J14" s="37">
        <v>1.3</v>
      </c>
    </row>
    <row r="15" spans="1:10">
      <c r="B15" s="2" t="s">
        <v>134</v>
      </c>
      <c r="E15" s="38">
        <v>7.6999999999999999E-2</v>
      </c>
      <c r="F15" s="38">
        <v>0.14699999999999999</v>
      </c>
      <c r="G15" s="38">
        <v>6.4000000000000001E-2</v>
      </c>
      <c r="H15" s="38">
        <v>5.7000000000000002E-2</v>
      </c>
      <c r="I15" s="38">
        <v>8.5000000000000006E-2</v>
      </c>
      <c r="J15" s="38">
        <v>0.104</v>
      </c>
    </row>
    <row r="17" spans="1:10">
      <c r="A17" s="1" t="s">
        <v>135</v>
      </c>
    </row>
    <row r="18" spans="1:10">
      <c r="B18" s="13" t="s">
        <v>136</v>
      </c>
    </row>
    <row r="19" spans="1:10">
      <c r="B19" s="2" t="s">
        <v>137</v>
      </c>
      <c r="E19" s="5">
        <v>2404</v>
      </c>
      <c r="F19" s="5">
        <v>13.4</v>
      </c>
      <c r="G19" s="5">
        <v>1187.9000000000001</v>
      </c>
      <c r="H19" s="5">
        <v>259.60000000000002</v>
      </c>
      <c r="I19" s="5">
        <v>1250</v>
      </c>
      <c r="J19" s="5">
        <v>107.4</v>
      </c>
    </row>
    <row r="20" spans="1:10">
      <c r="B20" s="2" t="s">
        <v>138</v>
      </c>
      <c r="E20" s="5">
        <v>6139.5</v>
      </c>
      <c r="F20" s="5">
        <v>327</v>
      </c>
      <c r="G20" s="5">
        <v>3945</v>
      </c>
      <c r="H20" s="5">
        <v>1327.2</v>
      </c>
      <c r="I20" s="5">
        <v>5821</v>
      </c>
      <c r="J20" s="5">
        <v>2233</v>
      </c>
    </row>
    <row r="21" spans="1:10">
      <c r="B21" s="2" t="s">
        <v>139</v>
      </c>
      <c r="E21" s="5">
        <v>699.3</v>
      </c>
      <c r="F21" s="5">
        <v>37.6</v>
      </c>
      <c r="G21" s="5">
        <v>838.4</v>
      </c>
      <c r="H21" s="5">
        <v>178.3</v>
      </c>
      <c r="I21" s="5">
        <v>487</v>
      </c>
      <c r="J21" s="5">
        <v>105.5</v>
      </c>
    </row>
    <row r="22" spans="1:10" ht="18">
      <c r="B22" s="2" t="s">
        <v>141</v>
      </c>
      <c r="E22" s="5">
        <v>462.5</v>
      </c>
      <c r="F22" s="5">
        <v>27.4</v>
      </c>
      <c r="G22" s="5">
        <v>553.4</v>
      </c>
      <c r="H22" s="5">
        <v>127.2</v>
      </c>
      <c r="I22" s="5">
        <v>390.2</v>
      </c>
      <c r="J22" s="5">
        <v>82.8</v>
      </c>
    </row>
    <row r="23" spans="1:10">
      <c r="B23" s="2" t="s">
        <v>140</v>
      </c>
      <c r="E23" s="5">
        <v>292.60000000000002</v>
      </c>
      <c r="F23" s="5">
        <v>17.100000000000001</v>
      </c>
      <c r="G23" s="5">
        <v>437.3</v>
      </c>
      <c r="H23" s="5">
        <v>80.400000000000006</v>
      </c>
      <c r="I23" s="5">
        <v>224.2</v>
      </c>
      <c r="J23" s="5">
        <v>41</v>
      </c>
    </row>
    <row r="24" spans="1:10">
      <c r="E24" s="5"/>
      <c r="F24" s="5"/>
      <c r="G24" s="5"/>
      <c r="H24" s="5"/>
      <c r="I24" s="5"/>
      <c r="J24" s="5"/>
    </row>
    <row r="25" spans="1:10">
      <c r="B25" s="13" t="s">
        <v>142</v>
      </c>
      <c r="E25" s="5"/>
      <c r="F25" s="5"/>
      <c r="G25" s="5"/>
      <c r="H25" s="5"/>
      <c r="I25" s="5"/>
      <c r="J25" s="5"/>
    </row>
    <row r="26" spans="1:10">
      <c r="B26" s="2" t="s">
        <v>137</v>
      </c>
      <c r="E26" s="5">
        <v>2216.6</v>
      </c>
      <c r="F26" s="5">
        <v>12.3</v>
      </c>
      <c r="G26" s="5">
        <v>1341.3</v>
      </c>
      <c r="H26" s="5">
        <v>155.4</v>
      </c>
      <c r="I26" s="5">
        <v>686.7</v>
      </c>
      <c r="J26" s="5">
        <v>127.3</v>
      </c>
    </row>
    <row r="27" spans="1:10">
      <c r="B27" s="2" t="s">
        <v>138</v>
      </c>
      <c r="E27" s="5">
        <v>5767.8</v>
      </c>
      <c r="F27" s="5">
        <v>262.7</v>
      </c>
      <c r="G27" s="5">
        <v>3414</v>
      </c>
      <c r="H27" s="5">
        <v>1282.2</v>
      </c>
      <c r="I27" s="5">
        <v>5431</v>
      </c>
      <c r="J27" s="5">
        <v>2090.6999999999998</v>
      </c>
    </row>
    <row r="28" spans="1:10">
      <c r="B28" s="2" t="s">
        <v>139</v>
      </c>
      <c r="E28" s="5">
        <v>667</v>
      </c>
      <c r="F28" s="5">
        <v>30.7</v>
      </c>
      <c r="G28" s="5">
        <v>721.9</v>
      </c>
      <c r="H28" s="5">
        <v>187</v>
      </c>
      <c r="I28" s="5">
        <v>448.3</v>
      </c>
      <c r="J28" s="5">
        <v>100.2</v>
      </c>
    </row>
    <row r="29" spans="1:10" ht="18">
      <c r="B29" s="2" t="s">
        <v>141</v>
      </c>
      <c r="E29" s="5">
        <v>420.9</v>
      </c>
      <c r="F29" s="5">
        <v>22.1</v>
      </c>
      <c r="G29" s="5">
        <v>473.6</v>
      </c>
      <c r="H29" s="5">
        <v>132.1</v>
      </c>
      <c r="I29" s="5">
        <v>377.5</v>
      </c>
      <c r="J29" s="5">
        <v>78.2</v>
      </c>
    </row>
    <row r="30" spans="1:10">
      <c r="B30" s="2" t="s">
        <v>140</v>
      </c>
      <c r="E30" s="5">
        <v>263.5</v>
      </c>
      <c r="F30" s="5">
        <v>13.7</v>
      </c>
      <c r="G30" s="5">
        <v>367.4</v>
      </c>
      <c r="H30" s="5">
        <v>87.1</v>
      </c>
      <c r="I30" s="5">
        <v>221</v>
      </c>
      <c r="J30" s="5">
        <v>40.5</v>
      </c>
    </row>
    <row r="34" spans="1:2" ht="18">
      <c r="A34" s="39" t="s">
        <v>149</v>
      </c>
      <c r="B34" s="2" t="s">
        <v>150</v>
      </c>
    </row>
  </sheetData>
  <pageMargins left="0.7" right="0.7" top="0.75" bottom="0.75" header="0.3" footer="0.3"/>
  <pageSetup scale="97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6"/>
  <sheetViews>
    <sheetView showGridLines="0" zoomScalePageLayoutView="75" workbookViewId="0">
      <pane ySplit="5" topLeftCell="A6" activePane="bottomLeft" state="frozen"/>
      <selection pane="bottomLeft" activeCell="W19" sqref="W19"/>
    </sheetView>
  </sheetViews>
  <sheetFormatPr defaultColWidth="9.140625" defaultRowHeight="15"/>
  <cols>
    <col min="1" max="3" width="3.7109375" style="2" customWidth="1"/>
    <col min="4" max="4" width="17.42578125" style="2" customWidth="1"/>
    <col min="5" max="9" width="14.42578125" style="2" hidden="1" customWidth="1"/>
    <col min="10" max="10" width="2.140625" style="2" customWidth="1"/>
    <col min="11" max="16" width="11.140625" style="2" customWidth="1"/>
    <col min="17" max="21" width="16.140625" style="2" bestFit="1" customWidth="1"/>
    <col min="22" max="16384" width="9.140625" style="2"/>
  </cols>
  <sheetData>
    <row r="1" spans="1:21">
      <c r="A1" s="1" t="s">
        <v>159</v>
      </c>
    </row>
    <row r="3" spans="1:21" ht="15.75" thickBot="1"/>
    <row r="4" spans="1:21" ht="15.75" thickBot="1">
      <c r="E4" s="71" t="s">
        <v>79</v>
      </c>
      <c r="F4" s="72"/>
      <c r="G4" s="72"/>
      <c r="H4" s="72"/>
      <c r="I4" s="73"/>
      <c r="K4" s="71" t="s">
        <v>79</v>
      </c>
      <c r="L4" s="72"/>
      <c r="M4" s="72"/>
      <c r="N4" s="72"/>
      <c r="O4" s="73"/>
      <c r="P4" s="49" t="s">
        <v>157</v>
      </c>
    </row>
    <row r="5" spans="1:21" ht="15.75" thickBot="1">
      <c r="A5" s="13" t="s">
        <v>76</v>
      </c>
      <c r="E5" s="14">
        <v>1993</v>
      </c>
      <c r="F5" s="14">
        <v>1994</v>
      </c>
      <c r="G5" s="14">
        <v>1995</v>
      </c>
      <c r="H5" s="14">
        <v>1996</v>
      </c>
      <c r="I5" s="14">
        <v>1997</v>
      </c>
      <c r="K5" s="14">
        <v>1993</v>
      </c>
      <c r="L5" s="14">
        <v>1994</v>
      </c>
      <c r="M5" s="14">
        <v>1995</v>
      </c>
      <c r="N5" s="14">
        <v>1996</v>
      </c>
      <c r="O5" s="14">
        <v>1997</v>
      </c>
      <c r="P5" s="50" t="s">
        <v>158</v>
      </c>
    </row>
    <row r="7" spans="1:21">
      <c r="A7" s="2" t="s">
        <v>34</v>
      </c>
      <c r="E7" s="12">
        <v>1542114</v>
      </c>
      <c r="F7" s="12">
        <v>1771959</v>
      </c>
      <c r="G7" s="12">
        <v>1833902</v>
      </c>
      <c r="H7" s="12">
        <v>2014818</v>
      </c>
      <c r="I7" s="12">
        <v>2213403</v>
      </c>
      <c r="K7" s="51" t="s">
        <v>33</v>
      </c>
      <c r="L7" s="41">
        <f>(F7/E7)-1</f>
        <v>0.14904540131274335</v>
      </c>
      <c r="M7" s="41">
        <f t="shared" ref="M7:O9" si="0">(G7/F7)-1</f>
        <v>3.4957355108103494E-2</v>
      </c>
      <c r="N7" s="41">
        <f t="shared" si="0"/>
        <v>9.8650854843933766E-2</v>
      </c>
      <c r="O7" s="41">
        <f t="shared" si="0"/>
        <v>9.8562252272909934E-2</v>
      </c>
      <c r="P7" s="41">
        <f>(I7/E7)^(1/4)-1</f>
        <v>9.4551003776293552E-2</v>
      </c>
      <c r="Q7" s="46"/>
      <c r="R7" s="46"/>
      <c r="S7" s="46"/>
      <c r="T7" s="46"/>
      <c r="U7" s="46"/>
    </row>
    <row r="8" spans="1:21">
      <c r="A8" s="2" t="s">
        <v>35</v>
      </c>
      <c r="E8" s="7">
        <v>1164305</v>
      </c>
      <c r="F8" s="7">
        <v>1333933</v>
      </c>
      <c r="G8" s="7">
        <v>1412155</v>
      </c>
      <c r="H8" s="7">
        <v>1532192</v>
      </c>
      <c r="I8" s="7">
        <v>1637385</v>
      </c>
      <c r="K8" s="9" t="s">
        <v>33</v>
      </c>
      <c r="L8" s="43">
        <f t="shared" ref="L8:L9" si="1">(F8/E8)-1</f>
        <v>0.14569034746050225</v>
      </c>
      <c r="M8" s="43">
        <f t="shared" si="0"/>
        <v>5.8640126603060283E-2</v>
      </c>
      <c r="N8" s="43">
        <f t="shared" si="0"/>
        <v>8.5002708626177759E-2</v>
      </c>
      <c r="O8" s="43">
        <f t="shared" si="0"/>
        <v>6.8655233808817773E-2</v>
      </c>
      <c r="P8" s="43">
        <f t="shared" ref="P8:P9" si="2">(I8/E8)^(1/4)-1</f>
        <v>8.8982777267065494E-2</v>
      </c>
    </row>
    <row r="9" spans="1:21">
      <c r="A9" s="2" t="s">
        <v>36</v>
      </c>
      <c r="E9" s="6">
        <f>E7-E8</f>
        <v>377809</v>
      </c>
      <c r="F9" s="6">
        <f t="shared" ref="F9:I9" si="3">F7-F8</f>
        <v>438026</v>
      </c>
      <c r="G9" s="6">
        <f t="shared" si="3"/>
        <v>421747</v>
      </c>
      <c r="H9" s="6">
        <f t="shared" si="3"/>
        <v>482626</v>
      </c>
      <c r="I9" s="6">
        <f t="shared" si="3"/>
        <v>576018</v>
      </c>
      <c r="K9" s="8" t="s">
        <v>33</v>
      </c>
      <c r="L9" s="41">
        <f t="shared" si="1"/>
        <v>0.15938476849413319</v>
      </c>
      <c r="M9" s="41">
        <f t="shared" si="0"/>
        <v>-3.7164460557135848E-2</v>
      </c>
      <c r="N9" s="41">
        <f t="shared" si="0"/>
        <v>0.1443495745079395</v>
      </c>
      <c r="O9" s="41">
        <f t="shared" si="0"/>
        <v>0.1935080165594063</v>
      </c>
      <c r="P9" s="41">
        <f t="shared" si="2"/>
        <v>0.11119668959119022</v>
      </c>
    </row>
    <row r="10" spans="1:21">
      <c r="E10" s="6"/>
      <c r="F10" s="6"/>
      <c r="G10" s="6"/>
      <c r="H10" s="6"/>
      <c r="I10" s="6"/>
      <c r="K10" s="8"/>
      <c r="L10" s="6"/>
      <c r="M10" s="6"/>
      <c r="N10" s="6"/>
      <c r="O10" s="6"/>
    </row>
    <row r="11" spans="1:21">
      <c r="A11" s="2" t="s">
        <v>37</v>
      </c>
      <c r="E11" s="6">
        <v>267303</v>
      </c>
      <c r="F11" s="6">
        <v>292786</v>
      </c>
      <c r="G11" s="6">
        <v>302433</v>
      </c>
      <c r="H11" s="6">
        <v>342945</v>
      </c>
      <c r="I11" s="6">
        <v>380091</v>
      </c>
      <c r="K11" s="8" t="s">
        <v>33</v>
      </c>
      <c r="L11" s="41">
        <f t="shared" ref="L11:L13" si="4">(F11/E11)-1</f>
        <v>9.5333759815639851E-2</v>
      </c>
      <c r="M11" s="41">
        <f t="shared" ref="M11:M13" si="5">(G11/F11)-1</f>
        <v>3.2948979800946798E-2</v>
      </c>
      <c r="N11" s="41">
        <f t="shared" ref="N11:N13" si="6">(H11/G11)-1</f>
        <v>0.1339536360119431</v>
      </c>
      <c r="O11" s="41">
        <f t="shared" ref="O11:O13" si="7">(I11/H11)-1</f>
        <v>0.10831474434676114</v>
      </c>
      <c r="P11" s="41">
        <f t="shared" ref="P11:P13" si="8">(I11/E11)^(1/4)-1</f>
        <v>9.1995725379306226E-2</v>
      </c>
    </row>
    <row r="12" spans="1:21">
      <c r="A12" s="2" t="s">
        <v>38</v>
      </c>
      <c r="E12" s="7">
        <v>9448</v>
      </c>
      <c r="F12" s="7">
        <v>12079</v>
      </c>
      <c r="G12" s="7">
        <v>8564</v>
      </c>
      <c r="H12" s="7">
        <v>11332</v>
      </c>
      <c r="I12" s="7">
        <v>21618</v>
      </c>
      <c r="K12" s="9" t="s">
        <v>33</v>
      </c>
      <c r="L12" s="43">
        <f t="shared" si="4"/>
        <v>0.27847163420829801</v>
      </c>
      <c r="M12" s="43">
        <f t="shared" si="5"/>
        <v>-0.2910009106714132</v>
      </c>
      <c r="N12" s="43">
        <f t="shared" si="6"/>
        <v>0.32321345165810378</v>
      </c>
      <c r="O12" s="43">
        <f t="shared" si="7"/>
        <v>0.90769502294387583</v>
      </c>
      <c r="P12" s="43">
        <f t="shared" si="8"/>
        <v>0.22989746672655009</v>
      </c>
    </row>
    <row r="13" spans="1:21">
      <c r="A13" s="2" t="s">
        <v>39</v>
      </c>
      <c r="E13" s="6">
        <f>E9-E11-E12</f>
        <v>101058</v>
      </c>
      <c r="F13" s="6">
        <f t="shared" ref="F13:I13" si="9">F9-F11-F12</f>
        <v>133161</v>
      </c>
      <c r="G13" s="6">
        <f t="shared" si="9"/>
        <v>110750</v>
      </c>
      <c r="H13" s="6">
        <f t="shared" si="9"/>
        <v>128349</v>
      </c>
      <c r="I13" s="6">
        <f t="shared" si="9"/>
        <v>174309</v>
      </c>
      <c r="K13" s="8" t="s">
        <v>33</v>
      </c>
      <c r="L13" s="41">
        <f t="shared" si="4"/>
        <v>0.31766906133111683</v>
      </c>
      <c r="M13" s="41">
        <f t="shared" si="5"/>
        <v>-0.16830002778591324</v>
      </c>
      <c r="N13" s="41">
        <f t="shared" si="6"/>
        <v>0.15890744920993227</v>
      </c>
      <c r="O13" s="41">
        <f t="shared" si="7"/>
        <v>0.35808615571605551</v>
      </c>
      <c r="P13" s="41">
        <f t="shared" si="8"/>
        <v>0.14600702032877666</v>
      </c>
    </row>
    <row r="14" spans="1:21">
      <c r="E14" s="6"/>
      <c r="F14" s="6"/>
      <c r="G14" s="6"/>
      <c r="H14" s="6"/>
      <c r="I14" s="6"/>
      <c r="K14" s="8"/>
      <c r="L14" s="6"/>
      <c r="M14" s="6"/>
      <c r="N14" s="6"/>
      <c r="O14" s="6"/>
    </row>
    <row r="15" spans="1:21">
      <c r="A15" s="2" t="s">
        <v>40</v>
      </c>
      <c r="E15" s="6">
        <v>-10486</v>
      </c>
      <c r="F15" s="6">
        <v>-9840</v>
      </c>
      <c r="G15" s="6">
        <v>-8801</v>
      </c>
      <c r="H15" s="6">
        <v>-10975</v>
      </c>
      <c r="I15" s="6">
        <v>-5746</v>
      </c>
      <c r="K15" s="8" t="s">
        <v>33</v>
      </c>
      <c r="L15" s="41">
        <f t="shared" ref="L15:L18" si="10">(F15/E15)-1</f>
        <v>-6.1605950791531527E-2</v>
      </c>
      <c r="M15" s="41">
        <f t="shared" ref="M15:M18" si="11">(G15/F15)-1</f>
        <v>-0.10558943089430894</v>
      </c>
      <c r="N15" s="41">
        <f t="shared" ref="N15:N18" si="12">(H15/G15)-1</f>
        <v>0.24701738438813781</v>
      </c>
      <c r="O15" s="41">
        <f t="shared" ref="O15:O18" si="13">(I15/H15)-1</f>
        <v>-0.47644646924829159</v>
      </c>
      <c r="P15" s="41">
        <f t="shared" ref="P15:P18" si="14">(I15/E15)^(1/4)-1</f>
        <v>-0.13962270291157775</v>
      </c>
    </row>
    <row r="16" spans="1:21">
      <c r="A16" s="2" t="s">
        <v>41</v>
      </c>
      <c r="E16" s="6">
        <v>1877</v>
      </c>
      <c r="F16" s="6">
        <v>2151</v>
      </c>
      <c r="G16" s="6">
        <v>3623</v>
      </c>
      <c r="H16" s="6">
        <v>2101</v>
      </c>
      <c r="I16" s="6">
        <v>2237</v>
      </c>
      <c r="K16" s="8" t="s">
        <v>33</v>
      </c>
      <c r="L16" s="41">
        <f t="shared" si="10"/>
        <v>0.14597762386787427</v>
      </c>
      <c r="M16" s="41">
        <f t="shared" si="11"/>
        <v>0.68433286843328678</v>
      </c>
      <c r="N16" s="41">
        <f t="shared" si="12"/>
        <v>-0.42009384487993373</v>
      </c>
      <c r="O16" s="41">
        <f t="shared" si="13"/>
        <v>6.4731080437886668E-2</v>
      </c>
      <c r="P16" s="41">
        <f t="shared" si="14"/>
        <v>4.484153338690855E-2</v>
      </c>
    </row>
    <row r="17" spans="1:16">
      <c r="A17" s="2" t="s">
        <v>42</v>
      </c>
      <c r="E17" s="7">
        <v>12337</v>
      </c>
      <c r="F17" s="7">
        <v>11798</v>
      </c>
      <c r="G17" s="7">
        <v>10972</v>
      </c>
      <c r="H17" s="7">
        <v>18547</v>
      </c>
      <c r="I17" s="7">
        <v>14031</v>
      </c>
      <c r="K17" s="9" t="s">
        <v>33</v>
      </c>
      <c r="L17" s="43">
        <f t="shared" si="10"/>
        <v>-4.3689713868849789E-2</v>
      </c>
      <c r="M17" s="43">
        <f t="shared" si="11"/>
        <v>-7.0011866418036917E-2</v>
      </c>
      <c r="N17" s="43">
        <f t="shared" si="12"/>
        <v>0.69039372949325561</v>
      </c>
      <c r="O17" s="43">
        <f t="shared" si="13"/>
        <v>-0.24348951312880784</v>
      </c>
      <c r="P17" s="43">
        <f t="shared" si="14"/>
        <v>3.268950873565557E-2</v>
      </c>
    </row>
    <row r="18" spans="1:16">
      <c r="A18" s="2" t="s">
        <v>43</v>
      </c>
      <c r="E18" s="6">
        <f>E13+E15+E16-E17</f>
        <v>80112</v>
      </c>
      <c r="F18" s="6">
        <f t="shared" ref="F18:I18" si="15">F13+F15+F16-F17</f>
        <v>113674</v>
      </c>
      <c r="G18" s="6">
        <f t="shared" si="15"/>
        <v>94600</v>
      </c>
      <c r="H18" s="6">
        <f t="shared" si="15"/>
        <v>100928</v>
      </c>
      <c r="I18" s="6">
        <f t="shared" si="15"/>
        <v>156769</v>
      </c>
      <c r="K18" s="8" t="s">
        <v>33</v>
      </c>
      <c r="L18" s="41">
        <f t="shared" si="10"/>
        <v>0.41893848611943274</v>
      </c>
      <c r="M18" s="41">
        <f t="shared" si="11"/>
        <v>-0.1677956260886394</v>
      </c>
      <c r="N18" s="41">
        <f t="shared" si="12"/>
        <v>6.6892177589852109E-2</v>
      </c>
      <c r="O18" s="41">
        <f t="shared" si="13"/>
        <v>0.55327560240963858</v>
      </c>
      <c r="P18" s="41">
        <f t="shared" si="14"/>
        <v>0.18274372747485956</v>
      </c>
    </row>
    <row r="19" spans="1:16">
      <c r="E19" s="6"/>
      <c r="F19" s="6"/>
      <c r="G19" s="6"/>
      <c r="H19" s="6"/>
      <c r="I19" s="6"/>
      <c r="K19" s="8"/>
      <c r="L19" s="6"/>
      <c r="M19" s="6"/>
      <c r="N19" s="6"/>
      <c r="O19" s="6"/>
    </row>
    <row r="20" spans="1:16">
      <c r="A20" s="2" t="s">
        <v>44</v>
      </c>
      <c r="E20" s="7">
        <v>31648</v>
      </c>
      <c r="F20" s="7">
        <v>46955</v>
      </c>
      <c r="G20" s="7">
        <v>41200</v>
      </c>
      <c r="H20" s="7">
        <v>46992</v>
      </c>
      <c r="I20" s="7">
        <v>68796</v>
      </c>
      <c r="K20" s="9" t="s">
        <v>33</v>
      </c>
      <c r="L20" s="43">
        <f t="shared" ref="L20:L21" si="16">(F20/E20)-1</f>
        <v>0.48366405460060657</v>
      </c>
      <c r="M20" s="43">
        <f t="shared" ref="M20:M21" si="17">(G20/F20)-1</f>
        <v>-0.12256415717176017</v>
      </c>
      <c r="N20" s="43">
        <f t="shared" ref="N20:N21" si="18">(H20/G20)-1</f>
        <v>0.14058252427184459</v>
      </c>
      <c r="O20" s="43">
        <f t="shared" ref="O20:O21" si="19">(I20/H20)-1</f>
        <v>0.46399387129724201</v>
      </c>
      <c r="P20" s="43">
        <f t="shared" ref="P20:P21" si="20">(I20/E20)^(1/4)-1</f>
        <v>0.21423914444075121</v>
      </c>
    </row>
    <row r="21" spans="1:16" ht="15.75" thickBot="1">
      <c r="A21" s="2" t="s">
        <v>45</v>
      </c>
      <c r="E21" s="21">
        <f>E18-E20</f>
        <v>48464</v>
      </c>
      <c r="F21" s="21">
        <f t="shared" ref="F21:I21" si="21">F18-F20</f>
        <v>66719</v>
      </c>
      <c r="G21" s="21">
        <f t="shared" si="21"/>
        <v>53400</v>
      </c>
      <c r="H21" s="21">
        <f t="shared" si="21"/>
        <v>53936</v>
      </c>
      <c r="I21" s="21">
        <f t="shared" si="21"/>
        <v>87973</v>
      </c>
      <c r="K21" s="52" t="s">
        <v>33</v>
      </c>
      <c r="L21" s="42">
        <f t="shared" si="16"/>
        <v>0.37667134367778154</v>
      </c>
      <c r="M21" s="42">
        <f t="shared" si="17"/>
        <v>-0.1996282917909441</v>
      </c>
      <c r="N21" s="42">
        <f t="shared" si="18"/>
        <v>1.0037453183520562E-2</v>
      </c>
      <c r="O21" s="42">
        <f t="shared" si="19"/>
        <v>0.63106274102640159</v>
      </c>
      <c r="P21" s="42">
        <f t="shared" si="20"/>
        <v>0.16073354743182744</v>
      </c>
    </row>
    <row r="22" spans="1:16" ht="15.75" thickTop="1"/>
    <row r="23" spans="1:16">
      <c r="E23" s="47"/>
      <c r="F23" s="40"/>
      <c r="G23" s="40"/>
      <c r="H23" s="40"/>
      <c r="I23" s="40"/>
      <c r="K23" s="40"/>
      <c r="L23" s="40"/>
      <c r="M23" s="40"/>
      <c r="N23" s="40"/>
      <c r="O23" s="40"/>
    </row>
    <row r="24" spans="1:16">
      <c r="E24" s="48"/>
    </row>
    <row r="25" spans="1:16">
      <c r="E25" s="48"/>
    </row>
    <row r="26" spans="1:16">
      <c r="E26" s="48"/>
    </row>
  </sheetData>
  <mergeCells count="2">
    <mergeCell ref="E4:I4"/>
    <mergeCell ref="K4:O4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showGridLines="0" zoomScaleNormal="80" zoomScalePageLayoutView="80" workbookViewId="0">
      <pane ySplit="5" topLeftCell="A6" activePane="bottomLeft" state="frozen"/>
      <selection pane="bottomLeft" activeCell="U9" sqref="U9"/>
    </sheetView>
  </sheetViews>
  <sheetFormatPr defaultColWidth="9.140625" defaultRowHeight="15"/>
  <cols>
    <col min="1" max="3" width="3.7109375" style="2" customWidth="1"/>
    <col min="4" max="4" width="22.28515625" style="2" customWidth="1"/>
    <col min="5" max="5" width="11.28515625" style="2" hidden="1" customWidth="1"/>
    <col min="6" max="6" width="9.42578125" style="2" hidden="1" customWidth="1"/>
    <col min="7" max="7" width="12.28515625" style="2" hidden="1" customWidth="1"/>
    <col min="8" max="12" width="14.42578125" style="2" hidden="1" customWidth="1"/>
    <col min="13" max="13" width="6" style="2" customWidth="1"/>
    <col min="14" max="19" width="11" style="2" customWidth="1"/>
    <col min="20" max="16384" width="9.140625" style="2"/>
  </cols>
  <sheetData>
    <row r="1" spans="1:19">
      <c r="A1" s="1" t="s">
        <v>160</v>
      </c>
    </row>
    <row r="3" spans="1:19" ht="15.75" thickBot="1"/>
    <row r="4" spans="1:19" ht="15.75" thickBot="1">
      <c r="H4" s="71" t="s">
        <v>79</v>
      </c>
      <c r="I4" s="72"/>
      <c r="J4" s="72"/>
      <c r="K4" s="72"/>
      <c r="L4" s="73"/>
      <c r="N4" s="71" t="s">
        <v>79</v>
      </c>
      <c r="O4" s="72"/>
      <c r="P4" s="72"/>
      <c r="Q4" s="72"/>
      <c r="R4" s="73"/>
      <c r="S4" s="49" t="s">
        <v>163</v>
      </c>
    </row>
    <row r="5" spans="1:19" ht="18" thickBot="1">
      <c r="A5" s="13" t="s">
        <v>76</v>
      </c>
      <c r="E5" s="2">
        <v>1997</v>
      </c>
      <c r="F5" s="2" t="s">
        <v>161</v>
      </c>
      <c r="G5" s="2" t="s">
        <v>162</v>
      </c>
      <c r="H5" s="14" t="s">
        <v>115</v>
      </c>
      <c r="I5" s="14">
        <v>1999</v>
      </c>
      <c r="J5" s="14">
        <v>2000</v>
      </c>
      <c r="K5" s="14">
        <v>2001</v>
      </c>
      <c r="L5" s="14">
        <v>2002</v>
      </c>
      <c r="N5" s="14">
        <v>1998</v>
      </c>
      <c r="O5" s="14">
        <v>1999</v>
      </c>
      <c r="P5" s="14">
        <v>2000</v>
      </c>
      <c r="Q5" s="14">
        <v>2001</v>
      </c>
      <c r="R5" s="14">
        <v>2002</v>
      </c>
      <c r="S5" s="50" t="s">
        <v>158</v>
      </c>
    </row>
    <row r="7" spans="1:19">
      <c r="A7" s="2" t="s">
        <v>34</v>
      </c>
      <c r="E7" s="6">
        <f>'Ex 3b'!I7</f>
        <v>2213403</v>
      </c>
      <c r="F7" s="6">
        <f>'Ex 3b'!J7</f>
        <v>757473</v>
      </c>
      <c r="G7" s="12">
        <v>1511000</v>
      </c>
      <c r="H7" s="12">
        <f>SUM(F7:G7)</f>
        <v>2268473</v>
      </c>
      <c r="I7" s="12">
        <v>2240528</v>
      </c>
      <c r="J7" s="12">
        <v>2393187</v>
      </c>
      <c r="K7" s="12">
        <v>2509100</v>
      </c>
      <c r="L7" s="12">
        <v>2608385</v>
      </c>
      <c r="N7" s="41">
        <f>(H7/E7)-1</f>
        <v>2.4880240968318867E-2</v>
      </c>
      <c r="O7" s="41">
        <f>(I7/H7)-1</f>
        <v>-1.2318859426583395E-2</v>
      </c>
      <c r="P7" s="41">
        <f t="shared" ref="P7:R9" si="0">(J7/I7)-1</f>
        <v>6.8135278827133661E-2</v>
      </c>
      <c r="Q7" s="41">
        <f t="shared" si="0"/>
        <v>4.8434576988760192E-2</v>
      </c>
      <c r="R7" s="41">
        <f t="shared" si="0"/>
        <v>3.9569965326212486E-2</v>
      </c>
      <c r="S7" s="41">
        <f>(L7/E7)^(1/5)-1</f>
        <v>3.3385206217160235E-2</v>
      </c>
    </row>
    <row r="8" spans="1:19">
      <c r="A8" s="2" t="s">
        <v>35</v>
      </c>
      <c r="E8" s="6">
        <f>'Ex 3b'!I8</f>
        <v>1637385</v>
      </c>
      <c r="F8" s="6">
        <f>'Ex 3b'!J8</f>
        <v>559273</v>
      </c>
      <c r="G8" s="7">
        <v>1125884</v>
      </c>
      <c r="H8" s="12">
        <f>SUM(F8:G8)</f>
        <v>1685157</v>
      </c>
      <c r="I8" s="7">
        <v>1690366</v>
      </c>
      <c r="J8" s="7">
        <v>1780531</v>
      </c>
      <c r="K8" s="7">
        <v>1862103</v>
      </c>
      <c r="L8" s="7">
        <v>1933387</v>
      </c>
      <c r="N8" s="43">
        <f t="shared" ref="N8:N21" si="1">(H8/E8)-1</f>
        <v>2.9175789444754852E-2</v>
      </c>
      <c r="O8" s="43">
        <f t="shared" ref="O8:O9" si="2">(I8/H8)-1</f>
        <v>3.0911066446628332E-3</v>
      </c>
      <c r="P8" s="43">
        <f t="shared" si="0"/>
        <v>5.3340519153840082E-2</v>
      </c>
      <c r="Q8" s="43">
        <f t="shared" si="0"/>
        <v>4.5813299515706341E-2</v>
      </c>
      <c r="R8" s="43">
        <f t="shared" si="0"/>
        <v>3.8281448448340472E-2</v>
      </c>
      <c r="S8" s="43">
        <f t="shared" ref="S8:S9" si="3">(L8/E8)^(1/5)-1</f>
        <v>3.3793024182469322E-2</v>
      </c>
    </row>
    <row r="9" spans="1:19">
      <c r="A9" s="2" t="s">
        <v>36</v>
      </c>
      <c r="E9" s="6">
        <f>'Ex 3b'!I9</f>
        <v>576018</v>
      </c>
      <c r="F9" s="6">
        <f>'Ex 3b'!J9</f>
        <v>198200</v>
      </c>
      <c r="G9" s="6">
        <f>G7-G8</f>
        <v>385116</v>
      </c>
      <c r="H9" s="6">
        <f>H7-H8</f>
        <v>583316</v>
      </c>
      <c r="I9" s="6">
        <f t="shared" ref="I9:L9" si="4">I7-I8</f>
        <v>550162</v>
      </c>
      <c r="J9" s="6">
        <f t="shared" si="4"/>
        <v>612656</v>
      </c>
      <c r="K9" s="6">
        <f t="shared" si="4"/>
        <v>646997</v>
      </c>
      <c r="L9" s="6">
        <f t="shared" si="4"/>
        <v>674998</v>
      </c>
      <c r="N9" s="41">
        <f t="shared" si="1"/>
        <v>1.266974295942136E-2</v>
      </c>
      <c r="O9" s="41">
        <f t="shared" si="2"/>
        <v>-5.6837117445775576E-2</v>
      </c>
      <c r="P9" s="41">
        <f t="shared" si="0"/>
        <v>0.11359199653920116</v>
      </c>
      <c r="Q9" s="41">
        <f t="shared" si="0"/>
        <v>5.6052662505549522E-2</v>
      </c>
      <c r="R9" s="41">
        <f t="shared" si="0"/>
        <v>4.3278407782416206E-2</v>
      </c>
      <c r="S9" s="41">
        <f t="shared" si="3"/>
        <v>3.2222416331612491E-2</v>
      </c>
    </row>
    <row r="10" spans="1:19">
      <c r="E10" s="6"/>
      <c r="F10" s="6"/>
      <c r="G10" s="6"/>
      <c r="H10" s="6"/>
      <c r="I10" s="6"/>
      <c r="J10" s="6"/>
      <c r="K10" s="6"/>
      <c r="L10" s="6"/>
      <c r="N10" s="41"/>
      <c r="O10" s="6"/>
      <c r="P10" s="6"/>
      <c r="Q10" s="6"/>
      <c r="R10" s="6"/>
    </row>
    <row r="11" spans="1:19">
      <c r="A11" s="2" t="s">
        <v>37</v>
      </c>
      <c r="E11" s="6">
        <f>'Ex 3b'!I11</f>
        <v>380091</v>
      </c>
      <c r="F11" s="6">
        <f>'Ex 3b'!J11</f>
        <v>134004</v>
      </c>
      <c r="G11" s="6">
        <v>268748</v>
      </c>
      <c r="H11" s="12">
        <f t="shared" ref="H11:H12" si="5">SUM(F11:G11)</f>
        <v>402752</v>
      </c>
      <c r="I11" s="6">
        <v>411254</v>
      </c>
      <c r="J11" s="6">
        <v>428161</v>
      </c>
      <c r="K11" s="6">
        <v>446143</v>
      </c>
      <c r="L11" s="6">
        <v>460518</v>
      </c>
      <c r="N11" s="41">
        <f t="shared" si="1"/>
        <v>5.9619933121278779E-2</v>
      </c>
      <c r="O11" s="41">
        <f t="shared" ref="O11:O13" si="6">(I11/H11)-1</f>
        <v>2.1109764818051824E-2</v>
      </c>
      <c r="P11" s="41">
        <f t="shared" ref="P11:P13" si="7">(J11/I11)-1</f>
        <v>4.1110846338272777E-2</v>
      </c>
      <c r="Q11" s="41">
        <f t="shared" ref="Q11:Q13" si="8">(K11/J11)-1</f>
        <v>4.1998220295636379E-2</v>
      </c>
      <c r="R11" s="41">
        <f t="shared" ref="R11:R13" si="9">(L11/K11)-1</f>
        <v>3.2220610880367984E-2</v>
      </c>
      <c r="S11" s="41">
        <f t="shared" ref="S11:S13" si="10">(L11/E11)^(1/5)-1</f>
        <v>3.9134597568741158E-2</v>
      </c>
    </row>
    <row r="12" spans="1:19">
      <c r="A12" s="2" t="s">
        <v>38</v>
      </c>
      <c r="E12" s="6">
        <f>'Ex 3b'!I12</f>
        <v>21618</v>
      </c>
      <c r="F12" s="6">
        <f>'Ex 3b'!J12</f>
        <v>6763</v>
      </c>
      <c r="G12" s="7">
        <v>13680</v>
      </c>
      <c r="H12" s="12">
        <f t="shared" si="5"/>
        <v>20443</v>
      </c>
      <c r="I12" s="7">
        <v>12876</v>
      </c>
      <c r="J12" s="7">
        <v>12876</v>
      </c>
      <c r="K12" s="7">
        <v>12876</v>
      </c>
      <c r="L12" s="7">
        <v>12876</v>
      </c>
      <c r="N12" s="43">
        <f t="shared" si="1"/>
        <v>-5.4352854103062231E-2</v>
      </c>
      <c r="O12" s="43">
        <f t="shared" si="6"/>
        <v>-0.37015115198356408</v>
      </c>
      <c r="P12" s="43">
        <f t="shared" si="7"/>
        <v>0</v>
      </c>
      <c r="Q12" s="43">
        <f t="shared" si="8"/>
        <v>0</v>
      </c>
      <c r="R12" s="43">
        <f t="shared" si="9"/>
        <v>0</v>
      </c>
      <c r="S12" s="43">
        <f t="shared" si="10"/>
        <v>-9.8443204768213666E-2</v>
      </c>
    </row>
    <row r="13" spans="1:19">
      <c r="A13" s="2" t="s">
        <v>39</v>
      </c>
      <c r="E13" s="6">
        <f>'Ex 3b'!I13</f>
        <v>174309</v>
      </c>
      <c r="F13" s="6">
        <f>'Ex 3b'!J13</f>
        <v>57433</v>
      </c>
      <c r="G13" s="6">
        <f>G9-G11-G12</f>
        <v>102688</v>
      </c>
      <c r="H13" s="6">
        <f>H9-H11-H12</f>
        <v>160121</v>
      </c>
      <c r="I13" s="6">
        <f t="shared" ref="I13:L13" si="11">I9-I11-I12</f>
        <v>126032</v>
      </c>
      <c r="J13" s="6">
        <f t="shared" si="11"/>
        <v>171619</v>
      </c>
      <c r="K13" s="6">
        <f t="shared" si="11"/>
        <v>187978</v>
      </c>
      <c r="L13" s="6">
        <f t="shared" si="11"/>
        <v>201604</v>
      </c>
      <c r="N13" s="41">
        <f t="shared" si="1"/>
        <v>-8.1395682380141055E-2</v>
      </c>
      <c r="O13" s="41">
        <f t="shared" si="6"/>
        <v>-0.21289524796872361</v>
      </c>
      <c r="P13" s="41">
        <f t="shared" si="7"/>
        <v>0.36170972451440897</v>
      </c>
      <c r="Q13" s="41">
        <f t="shared" si="8"/>
        <v>9.5321613574254505E-2</v>
      </c>
      <c r="R13" s="41">
        <f t="shared" si="9"/>
        <v>7.2487205949632427E-2</v>
      </c>
      <c r="S13" s="41">
        <f t="shared" si="10"/>
        <v>2.9522557320365905E-2</v>
      </c>
    </row>
    <row r="14" spans="1:19">
      <c r="E14" s="6"/>
      <c r="F14" s="6"/>
      <c r="G14" s="6"/>
      <c r="H14" s="6"/>
      <c r="I14" s="6"/>
      <c r="J14" s="6"/>
      <c r="K14" s="6"/>
      <c r="L14" s="6"/>
      <c r="N14" s="41"/>
      <c r="O14" s="6"/>
      <c r="P14" s="6"/>
      <c r="Q14" s="6"/>
      <c r="R14" s="6"/>
    </row>
    <row r="15" spans="1:19">
      <c r="A15" s="2" t="s">
        <v>40</v>
      </c>
      <c r="E15" s="6">
        <f>'Ex 3b'!I15</f>
        <v>-5746</v>
      </c>
      <c r="F15" s="6">
        <f>'Ex 3b'!J15</f>
        <v>-2379</v>
      </c>
      <c r="G15" s="6">
        <v>-6299</v>
      </c>
      <c r="H15" s="12">
        <f t="shared" ref="H15:H17" si="12">SUM(F15:G15)</f>
        <v>-8678</v>
      </c>
      <c r="I15" s="6">
        <v>-10173</v>
      </c>
      <c r="J15" s="6">
        <v>-10783</v>
      </c>
      <c r="K15" s="6">
        <v>-11430</v>
      </c>
      <c r="L15" s="6">
        <v>-12116</v>
      </c>
      <c r="N15" s="41">
        <f t="shared" si="1"/>
        <v>0.51026801253045595</v>
      </c>
      <c r="O15" s="41">
        <f t="shared" ref="O15:O18" si="13">(I15/H15)-1</f>
        <v>0.17227471767688418</v>
      </c>
      <c r="P15" s="41">
        <f t="shared" ref="P15:P18" si="14">(J15/I15)-1</f>
        <v>5.9962646220387272E-2</v>
      </c>
      <c r="Q15" s="41">
        <f t="shared" ref="Q15:Q18" si="15">(K15/J15)-1</f>
        <v>6.000185477139941E-2</v>
      </c>
      <c r="R15" s="41">
        <f t="shared" ref="R15:R18" si="16">(L15/K15)-1</f>
        <v>6.0017497812773435E-2</v>
      </c>
      <c r="S15" s="41">
        <f t="shared" ref="S15:S18" si="17">(L15/E15)^(1/5)-1</f>
        <v>0.16091047155065286</v>
      </c>
    </row>
    <row r="16" spans="1:19">
      <c r="A16" s="2" t="s">
        <v>41</v>
      </c>
      <c r="E16" s="6">
        <f>'Ex 3b'!I16</f>
        <v>2237</v>
      </c>
      <c r="F16" s="6">
        <f>'Ex 3b'!J16</f>
        <v>0</v>
      </c>
      <c r="G16" s="6">
        <v>2307</v>
      </c>
      <c r="H16" s="12">
        <f t="shared" si="12"/>
        <v>2307</v>
      </c>
      <c r="I16" s="6">
        <v>4569</v>
      </c>
      <c r="J16" s="6">
        <v>5670</v>
      </c>
      <c r="K16" s="6">
        <v>7500</v>
      </c>
      <c r="L16" s="6">
        <v>9932</v>
      </c>
      <c r="N16" s="41">
        <f t="shared" si="1"/>
        <v>3.1291908806437174E-2</v>
      </c>
      <c r="O16" s="41">
        <f t="shared" si="13"/>
        <v>0.98049414824447334</v>
      </c>
      <c r="P16" s="41">
        <f t="shared" si="14"/>
        <v>0.24097176625082084</v>
      </c>
      <c r="Q16" s="41">
        <f t="shared" si="15"/>
        <v>0.32275132275132279</v>
      </c>
      <c r="R16" s="41">
        <f t="shared" si="16"/>
        <v>0.3242666666666667</v>
      </c>
      <c r="S16" s="41">
        <f t="shared" si="17"/>
        <v>0.34733051298263962</v>
      </c>
    </row>
    <row r="17" spans="1:19">
      <c r="A17" s="2" t="s">
        <v>42</v>
      </c>
      <c r="E17" s="6">
        <f>'Ex 3b'!I17</f>
        <v>14031</v>
      </c>
      <c r="F17" s="6">
        <f>'Ex 3b'!J17</f>
        <v>4812</v>
      </c>
      <c r="G17" s="7">
        <v>11521</v>
      </c>
      <c r="H17" s="12">
        <f t="shared" si="12"/>
        <v>16333</v>
      </c>
      <c r="I17" s="7">
        <v>14325</v>
      </c>
      <c r="J17" s="7">
        <v>12987</v>
      </c>
      <c r="K17" s="7">
        <v>10286</v>
      </c>
      <c r="L17" s="7">
        <v>8134</v>
      </c>
      <c r="N17" s="43">
        <f t="shared" si="1"/>
        <v>0.16406528401396914</v>
      </c>
      <c r="O17" s="43">
        <f t="shared" si="13"/>
        <v>-0.1229412845160105</v>
      </c>
      <c r="P17" s="43">
        <f t="shared" si="14"/>
        <v>-9.3403141361256492E-2</v>
      </c>
      <c r="Q17" s="43">
        <f t="shared" si="15"/>
        <v>-0.20797720797720798</v>
      </c>
      <c r="R17" s="43">
        <f t="shared" si="16"/>
        <v>-0.20921641065525953</v>
      </c>
      <c r="S17" s="43">
        <f t="shared" si="17"/>
        <v>-0.1033083849677312</v>
      </c>
    </row>
    <row r="18" spans="1:19">
      <c r="A18" s="2" t="s">
        <v>43</v>
      </c>
      <c r="E18" s="6">
        <f>'Ex 3b'!I18</f>
        <v>156769</v>
      </c>
      <c r="F18" s="6">
        <f>'Ex 3b'!J18</f>
        <v>50242</v>
      </c>
      <c r="G18" s="6">
        <f>G13+G15+G16-G17</f>
        <v>87175</v>
      </c>
      <c r="H18" s="6">
        <f>H13+H15+H16-H17</f>
        <v>137417</v>
      </c>
      <c r="I18" s="6">
        <f t="shared" ref="I18:L18" si="18">I13+I15+I16-I17</f>
        <v>106103</v>
      </c>
      <c r="J18" s="6">
        <f t="shared" si="18"/>
        <v>153519</v>
      </c>
      <c r="K18" s="6">
        <f t="shared" si="18"/>
        <v>173762</v>
      </c>
      <c r="L18" s="6">
        <f t="shared" si="18"/>
        <v>191286</v>
      </c>
      <c r="N18" s="41">
        <f t="shared" si="1"/>
        <v>-0.12344277248690749</v>
      </c>
      <c r="O18" s="41">
        <f t="shared" si="13"/>
        <v>-0.22787573589876076</v>
      </c>
      <c r="P18" s="41">
        <f t="shared" si="14"/>
        <v>0.4468865159326314</v>
      </c>
      <c r="Q18" s="41">
        <f t="shared" si="15"/>
        <v>0.13185990007751491</v>
      </c>
      <c r="R18" s="41">
        <f t="shared" si="16"/>
        <v>0.10085058873631758</v>
      </c>
      <c r="S18" s="41">
        <f t="shared" si="17"/>
        <v>4.0601864055036074E-2</v>
      </c>
    </row>
    <row r="19" spans="1:19">
      <c r="E19" s="6"/>
      <c r="F19" s="6"/>
      <c r="G19" s="6"/>
      <c r="H19" s="6"/>
      <c r="I19" s="6"/>
      <c r="J19" s="6"/>
      <c r="K19" s="6"/>
      <c r="L19" s="6"/>
      <c r="N19" s="41"/>
      <c r="O19" s="6"/>
      <c r="P19" s="6"/>
      <c r="Q19" s="6"/>
      <c r="R19" s="6"/>
    </row>
    <row r="20" spans="1:19">
      <c r="A20" s="2" t="s">
        <v>44</v>
      </c>
      <c r="E20" s="6">
        <f>'Ex 3b'!I20</f>
        <v>68796</v>
      </c>
      <c r="F20" s="6">
        <f>'Ex 3b'!J20</f>
        <v>21644</v>
      </c>
      <c r="G20" s="7">
        <v>38585</v>
      </c>
      <c r="H20" s="12">
        <f>SUM(F20:G20)</f>
        <v>60229</v>
      </c>
      <c r="I20" s="7">
        <v>46071</v>
      </c>
      <c r="J20" s="7">
        <v>66659</v>
      </c>
      <c r="K20" s="7">
        <v>75448</v>
      </c>
      <c r="L20" s="7">
        <v>83057</v>
      </c>
      <c r="N20" s="43">
        <f t="shared" si="1"/>
        <v>-0.12452758881330306</v>
      </c>
      <c r="O20" s="43">
        <f t="shared" ref="O20:O21" si="19">(I20/H20)-1</f>
        <v>-0.23506948479968126</v>
      </c>
      <c r="P20" s="43">
        <f t="shared" ref="P20:P21" si="20">(J20/I20)-1</f>
        <v>0.44687547481061829</v>
      </c>
      <c r="Q20" s="43">
        <f t="shared" ref="Q20:Q21" si="21">(K20/J20)-1</f>
        <v>0.1318501627687183</v>
      </c>
      <c r="R20" s="43">
        <f t="shared" ref="R20:R21" si="22">(L20/K20)-1</f>
        <v>0.10085091718799699</v>
      </c>
      <c r="S20" s="43">
        <f t="shared" ref="S20:S21" si="23">(L20/E20)^(1/5)-1</f>
        <v>3.8395053184057115E-2</v>
      </c>
    </row>
    <row r="21" spans="1:19" ht="15.75" thickBot="1">
      <c r="A21" s="2" t="s">
        <v>45</v>
      </c>
      <c r="E21" s="6">
        <f>'Ex 3b'!I21</f>
        <v>87973</v>
      </c>
      <c r="F21" s="6">
        <f>'Ex 3b'!J21</f>
        <v>28598</v>
      </c>
      <c r="G21" s="21">
        <f>G18-G20</f>
        <v>48590</v>
      </c>
      <c r="H21" s="21">
        <f>H18-H20</f>
        <v>77188</v>
      </c>
      <c r="I21" s="21">
        <f t="shared" ref="I21:L21" si="24">I18-I20</f>
        <v>60032</v>
      </c>
      <c r="J21" s="21">
        <f t="shared" si="24"/>
        <v>86860</v>
      </c>
      <c r="K21" s="21">
        <f t="shared" si="24"/>
        <v>98314</v>
      </c>
      <c r="L21" s="21">
        <f t="shared" si="24"/>
        <v>108229</v>
      </c>
      <c r="N21" s="42">
        <f t="shared" si="1"/>
        <v>-0.12259443238266288</v>
      </c>
      <c r="O21" s="42">
        <f t="shared" si="19"/>
        <v>-0.22226252785407064</v>
      </c>
      <c r="P21" s="42">
        <f t="shared" si="20"/>
        <v>0.44689498933901928</v>
      </c>
      <c r="Q21" s="42">
        <f t="shared" si="21"/>
        <v>0.13186737278379002</v>
      </c>
      <c r="R21" s="42">
        <f t="shared" si="22"/>
        <v>0.10085033667636356</v>
      </c>
      <c r="S21" s="42">
        <f t="shared" si="23"/>
        <v>4.231466623315594E-2</v>
      </c>
    </row>
    <row r="22" spans="1:19" ht="15.75" thickTop="1"/>
    <row r="24" spans="1:19" ht="18">
      <c r="A24" s="36" t="s">
        <v>117</v>
      </c>
      <c r="B24" s="2" t="s">
        <v>118</v>
      </c>
    </row>
  </sheetData>
  <mergeCells count="2">
    <mergeCell ref="H4:L4"/>
    <mergeCell ref="N4:R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showGridLines="0" tabSelected="1" zoomScaleNormal="80" zoomScalePageLayoutView="80" workbookViewId="0">
      <pane ySplit="5" topLeftCell="A15" activePane="bottomLeft" state="frozen"/>
      <selection pane="bottomLeft"/>
    </sheetView>
  </sheetViews>
  <sheetFormatPr defaultColWidth="9.140625" defaultRowHeight="15"/>
  <cols>
    <col min="1" max="3" width="3.7109375" style="2" customWidth="1"/>
    <col min="4" max="4" width="24.42578125" style="2" customWidth="1"/>
    <col min="5" max="9" width="12.7109375" style="2" customWidth="1"/>
    <col min="10" max="11" width="9.140625" style="2"/>
    <col min="12" max="12" width="9.85546875" style="2" bestFit="1" customWidth="1"/>
    <col min="13" max="16384" width="9.140625" style="2"/>
  </cols>
  <sheetData>
    <row r="1" spans="1:9">
      <c r="A1" s="1" t="s">
        <v>113</v>
      </c>
    </row>
    <row r="3" spans="1:9" ht="15.75" thickBot="1"/>
    <row r="4" spans="1:9" ht="15.75" thickBot="1">
      <c r="E4" s="71" t="s">
        <v>77</v>
      </c>
      <c r="F4" s="72"/>
      <c r="G4" s="72"/>
      <c r="H4" s="72"/>
      <c r="I4" s="73"/>
    </row>
    <row r="5" spans="1:9" ht="15.75" thickBot="1">
      <c r="A5" s="13" t="s">
        <v>76</v>
      </c>
      <c r="E5" s="14">
        <v>1998</v>
      </c>
      <c r="F5" s="35">
        <v>1999</v>
      </c>
      <c r="G5" s="14">
        <f>F5+1</f>
        <v>2000</v>
      </c>
      <c r="H5" s="14">
        <f t="shared" ref="H5:I5" si="0">G5+1</f>
        <v>2001</v>
      </c>
      <c r="I5" s="14">
        <f t="shared" si="0"/>
        <v>2002</v>
      </c>
    </row>
    <row r="7" spans="1:9">
      <c r="A7" s="1" t="s">
        <v>15</v>
      </c>
    </row>
    <row r="9" spans="1:9">
      <c r="A9" s="2" t="s">
        <v>0</v>
      </c>
      <c r="E9" s="4">
        <v>63512</v>
      </c>
      <c r="F9" s="4">
        <v>56838</v>
      </c>
      <c r="G9" s="4">
        <v>55621</v>
      </c>
      <c r="H9" s="4">
        <v>70976</v>
      </c>
      <c r="I9" s="4">
        <v>95207</v>
      </c>
    </row>
    <row r="10" spans="1:9">
      <c r="A10" s="2" t="s">
        <v>1</v>
      </c>
      <c r="E10" s="6">
        <v>351713</v>
      </c>
      <c r="F10" s="6">
        <v>355124</v>
      </c>
      <c r="G10" s="6">
        <v>376927</v>
      </c>
      <c r="H10" s="6">
        <v>393929</v>
      </c>
      <c r="I10" s="6">
        <v>410560</v>
      </c>
    </row>
    <row r="11" spans="1:9">
      <c r="A11" s="2" t="s">
        <v>2</v>
      </c>
      <c r="E11" s="6">
        <v>258962</v>
      </c>
      <c r="F11" s="6">
        <v>261669</v>
      </c>
      <c r="G11" s="6">
        <v>272065</v>
      </c>
      <c r="H11" s="6">
        <v>281550</v>
      </c>
      <c r="I11" s="6">
        <v>294261</v>
      </c>
    </row>
    <row r="12" spans="1:9">
      <c r="A12" s="2" t="s">
        <v>3</v>
      </c>
      <c r="E12" s="6">
        <v>15744</v>
      </c>
      <c r="F12" s="6">
        <v>16194</v>
      </c>
      <c r="G12" s="6">
        <v>18764</v>
      </c>
      <c r="H12" s="6">
        <v>19730</v>
      </c>
      <c r="I12" s="6">
        <v>21719</v>
      </c>
    </row>
    <row r="13" spans="1:9">
      <c r="A13" s="2" t="s">
        <v>4</v>
      </c>
      <c r="E13" s="7">
        <v>57150</v>
      </c>
      <c r="F13" s="7">
        <v>56007</v>
      </c>
      <c r="G13" s="7">
        <v>63369</v>
      </c>
      <c r="H13" s="7">
        <v>66272</v>
      </c>
      <c r="I13" s="7">
        <v>68809</v>
      </c>
    </row>
    <row r="14" spans="1:9">
      <c r="B14" s="2" t="s">
        <v>5</v>
      </c>
      <c r="E14" s="6">
        <f>SUM(E9:E13)</f>
        <v>747081</v>
      </c>
      <c r="F14" s="6">
        <f t="shared" ref="F14:I14" si="1">SUM(F9:F13)</f>
        <v>745832</v>
      </c>
      <c r="G14" s="6">
        <f t="shared" si="1"/>
        <v>786746</v>
      </c>
      <c r="H14" s="6">
        <f t="shared" si="1"/>
        <v>832457</v>
      </c>
      <c r="I14" s="6">
        <f t="shared" si="1"/>
        <v>890556</v>
      </c>
    </row>
    <row r="15" spans="1:9">
      <c r="E15" s="6"/>
      <c r="F15" s="6"/>
      <c r="G15" s="6"/>
      <c r="H15" s="6"/>
      <c r="I15" s="6"/>
    </row>
    <row r="16" spans="1:9">
      <c r="A16" s="2" t="s">
        <v>9</v>
      </c>
      <c r="E16" s="6"/>
      <c r="F16" s="6"/>
      <c r="G16" s="6"/>
      <c r="H16" s="6"/>
      <c r="I16" s="6"/>
    </row>
    <row r="17" spans="1:12">
      <c r="A17" s="2" t="s">
        <v>114</v>
      </c>
      <c r="E17" s="54">
        <v>476419</v>
      </c>
      <c r="F17" s="54">
        <v>498839</v>
      </c>
      <c r="G17" s="54">
        <v>516899</v>
      </c>
      <c r="H17" s="54">
        <v>531993</v>
      </c>
      <c r="I17" s="54">
        <v>554161</v>
      </c>
      <c r="L17"/>
    </row>
    <row r="18" spans="1:12">
      <c r="A18" s="2" t="s">
        <v>10</v>
      </c>
      <c r="E18" s="6">
        <v>197387</v>
      </c>
      <c r="F18" s="6">
        <v>184511</v>
      </c>
      <c r="G18" s="6">
        <v>171635</v>
      </c>
      <c r="H18" s="6">
        <v>158759</v>
      </c>
      <c r="I18" s="6">
        <v>145883</v>
      </c>
      <c r="L18"/>
    </row>
    <row r="19" spans="1:12">
      <c r="A19" s="2" t="s">
        <v>11</v>
      </c>
      <c r="E19" s="6">
        <v>21072</v>
      </c>
      <c r="F19" s="6">
        <v>23035</v>
      </c>
      <c r="G19" s="6">
        <v>21331</v>
      </c>
      <c r="H19" s="6">
        <v>26407</v>
      </c>
      <c r="I19" s="6">
        <v>29070</v>
      </c>
      <c r="L19"/>
    </row>
    <row r="20" spans="1:12">
      <c r="A20" s="2" t="s">
        <v>12</v>
      </c>
      <c r="E20" s="7">
        <v>25414</v>
      </c>
      <c r="F20" s="7">
        <v>25094</v>
      </c>
      <c r="G20" s="7">
        <v>26804</v>
      </c>
      <c r="H20" s="7">
        <v>28102</v>
      </c>
      <c r="I20" s="7">
        <v>29214</v>
      </c>
    </row>
    <row r="21" spans="1:12">
      <c r="B21" s="2" t="s">
        <v>13</v>
      </c>
      <c r="E21" s="7">
        <f>SUM(E17:E20)</f>
        <v>720292</v>
      </c>
      <c r="F21" s="7">
        <f t="shared" ref="F21:I21" si="2">SUM(F17:F20)</f>
        <v>731479</v>
      </c>
      <c r="G21" s="7">
        <f t="shared" si="2"/>
        <v>736669</v>
      </c>
      <c r="H21" s="7">
        <f t="shared" si="2"/>
        <v>745261</v>
      </c>
      <c r="I21" s="7">
        <f t="shared" si="2"/>
        <v>758328</v>
      </c>
    </row>
    <row r="23" spans="1:12" ht="15.75" thickBot="1">
      <c r="A23" s="1" t="s">
        <v>14</v>
      </c>
      <c r="E23" s="3">
        <f>E21+E14</f>
        <v>1467373</v>
      </c>
      <c r="F23" s="3">
        <f t="shared" ref="F23:I23" si="3">F21+F14</f>
        <v>1477311</v>
      </c>
      <c r="G23" s="3">
        <f t="shared" si="3"/>
        <v>1523415</v>
      </c>
      <c r="H23" s="3">
        <f t="shared" si="3"/>
        <v>1577718</v>
      </c>
      <c r="I23" s="3">
        <f t="shared" si="3"/>
        <v>1648884</v>
      </c>
    </row>
    <row r="24" spans="1:12" ht="15.75" thickTop="1"/>
    <row r="25" spans="1:12">
      <c r="A25" s="1" t="s">
        <v>16</v>
      </c>
    </row>
    <row r="27" spans="1:12">
      <c r="A27" s="2" t="s">
        <v>17</v>
      </c>
      <c r="E27" s="4">
        <v>15099</v>
      </c>
      <c r="F27" s="4">
        <v>15099</v>
      </c>
      <c r="G27" s="4">
        <v>15099</v>
      </c>
      <c r="H27" s="4">
        <v>15099</v>
      </c>
      <c r="I27" s="4">
        <v>15099</v>
      </c>
    </row>
    <row r="28" spans="1:12">
      <c r="A28" s="2" t="s">
        <v>18</v>
      </c>
      <c r="E28" s="6">
        <v>225771</v>
      </c>
      <c r="F28" s="6">
        <v>225664</v>
      </c>
      <c r="G28" s="6">
        <v>239481</v>
      </c>
      <c r="H28" s="6">
        <v>251384</v>
      </c>
      <c r="I28" s="6">
        <v>261007</v>
      </c>
    </row>
    <row r="29" spans="1:12">
      <c r="A29" s="2" t="s">
        <v>19</v>
      </c>
      <c r="E29" s="6">
        <v>79862</v>
      </c>
      <c r="F29" s="6">
        <v>77926</v>
      </c>
      <c r="G29" s="6">
        <v>78705</v>
      </c>
      <c r="H29" s="6">
        <v>79492</v>
      </c>
      <c r="I29" s="6">
        <v>80287</v>
      </c>
    </row>
    <row r="30" spans="1:12">
      <c r="A30" s="2" t="s">
        <v>20</v>
      </c>
      <c r="E30" s="7">
        <v>8824</v>
      </c>
      <c r="F30" s="7">
        <v>8824</v>
      </c>
      <c r="G30" s="7">
        <v>8824</v>
      </c>
      <c r="H30" s="7">
        <v>8824</v>
      </c>
      <c r="I30" s="7">
        <v>8824</v>
      </c>
    </row>
    <row r="31" spans="1:12">
      <c r="B31" s="2" t="s">
        <v>21</v>
      </c>
      <c r="E31" s="6">
        <f>SUM(E27:E30)</f>
        <v>329556</v>
      </c>
      <c r="F31" s="6">
        <f t="shared" ref="F31:I31" si="4">SUM(F27:F30)</f>
        <v>327513</v>
      </c>
      <c r="G31" s="6">
        <f t="shared" si="4"/>
        <v>342109</v>
      </c>
      <c r="H31" s="6">
        <f t="shared" si="4"/>
        <v>354799</v>
      </c>
      <c r="I31" s="6">
        <f t="shared" si="4"/>
        <v>365217</v>
      </c>
    </row>
    <row r="32" spans="1:12">
      <c r="E32" s="6"/>
      <c r="F32" s="6"/>
      <c r="G32" s="6"/>
      <c r="H32" s="6"/>
      <c r="I32" s="6"/>
    </row>
    <row r="33" spans="1:9">
      <c r="A33" s="2" t="s">
        <v>22</v>
      </c>
      <c r="E33" s="6">
        <v>56166</v>
      </c>
      <c r="F33" s="6">
        <v>56166</v>
      </c>
      <c r="G33" s="6">
        <v>56166</v>
      </c>
      <c r="H33" s="6">
        <v>56166</v>
      </c>
      <c r="I33" s="6">
        <v>56166</v>
      </c>
    </row>
    <row r="34" spans="1:9">
      <c r="A34" s="2" t="s">
        <v>23</v>
      </c>
      <c r="E34" s="6">
        <v>60201</v>
      </c>
      <c r="F34" s="6">
        <v>61586</v>
      </c>
      <c r="G34" s="6">
        <v>63125</v>
      </c>
      <c r="H34" s="6">
        <v>64388</v>
      </c>
      <c r="I34" s="6">
        <v>65804</v>
      </c>
    </row>
    <row r="35" spans="1:9">
      <c r="A35" s="2" t="s">
        <v>24</v>
      </c>
      <c r="E35" s="7">
        <v>235115</v>
      </c>
      <c r="F35" s="7">
        <v>195115</v>
      </c>
      <c r="G35" s="7">
        <v>150115</v>
      </c>
      <c r="H35" s="7">
        <v>105115</v>
      </c>
      <c r="I35" s="7">
        <v>70115</v>
      </c>
    </row>
    <row r="36" spans="1:9">
      <c r="B36" s="2" t="s">
        <v>25</v>
      </c>
      <c r="E36" s="10">
        <f>SUM(E33:E35)</f>
        <v>351482</v>
      </c>
      <c r="F36" s="10">
        <f t="shared" ref="F36:I36" si="5">SUM(F33:F35)</f>
        <v>312867</v>
      </c>
      <c r="G36" s="10">
        <f t="shared" si="5"/>
        <v>269406</v>
      </c>
      <c r="H36" s="10">
        <f t="shared" si="5"/>
        <v>225669</v>
      </c>
      <c r="I36" s="10">
        <f t="shared" si="5"/>
        <v>192085</v>
      </c>
    </row>
    <row r="37" spans="1:9">
      <c r="E37" s="6"/>
      <c r="F37" s="6"/>
      <c r="G37" s="6"/>
      <c r="H37" s="6"/>
      <c r="I37" s="6"/>
    </row>
    <row r="38" spans="1:9">
      <c r="B38" s="2" t="s">
        <v>26</v>
      </c>
      <c r="E38" s="6">
        <f>E36+E31</f>
        <v>681038</v>
      </c>
      <c r="F38" s="6">
        <f t="shared" ref="F38:I38" si="6">F36+F31</f>
        <v>640380</v>
      </c>
      <c r="G38" s="6">
        <f t="shared" si="6"/>
        <v>611515</v>
      </c>
      <c r="H38" s="6">
        <f t="shared" si="6"/>
        <v>580468</v>
      </c>
      <c r="I38" s="6">
        <f t="shared" si="6"/>
        <v>557302</v>
      </c>
    </row>
    <row r="39" spans="1:9">
      <c r="E39" s="6"/>
      <c r="F39" s="6"/>
      <c r="G39" s="6"/>
      <c r="H39" s="6"/>
      <c r="I39" s="6"/>
    </row>
    <row r="40" spans="1:9">
      <c r="A40" s="2" t="s">
        <v>27</v>
      </c>
      <c r="E40" s="6">
        <v>34234</v>
      </c>
      <c r="F40" s="6">
        <v>34234</v>
      </c>
      <c r="G40" s="6">
        <v>34234</v>
      </c>
      <c r="H40" s="6">
        <v>34234</v>
      </c>
      <c r="I40" s="6">
        <v>34234</v>
      </c>
    </row>
    <row r="41" spans="1:9">
      <c r="A41" s="2" t="s">
        <v>28</v>
      </c>
      <c r="E41" s="6">
        <v>835228</v>
      </c>
      <c r="F41" s="6">
        <v>889857</v>
      </c>
      <c r="G41" s="6">
        <v>968900</v>
      </c>
      <c r="H41" s="6">
        <v>1058364</v>
      </c>
      <c r="I41" s="6">
        <v>1156852</v>
      </c>
    </row>
    <row r="42" spans="1:9">
      <c r="A42" s="2" t="s">
        <v>29</v>
      </c>
      <c r="E42" s="6">
        <v>-60888</v>
      </c>
      <c r="F42" s="6">
        <v>-64921</v>
      </c>
      <c r="G42" s="6">
        <v>-68995</v>
      </c>
      <c r="H42" s="6">
        <v>-73109</v>
      </c>
      <c r="I42" s="6">
        <v>-77265</v>
      </c>
    </row>
    <row r="43" spans="1:9">
      <c r="A43" s="2" t="s">
        <v>30</v>
      </c>
      <c r="E43" s="7">
        <v>-22239</v>
      </c>
      <c r="F43" s="7">
        <v>-22239</v>
      </c>
      <c r="G43" s="7">
        <v>-22239</v>
      </c>
      <c r="H43" s="7">
        <v>-22239</v>
      </c>
      <c r="I43" s="7">
        <v>-22239</v>
      </c>
    </row>
    <row r="44" spans="1:9">
      <c r="B44" s="2" t="s">
        <v>31</v>
      </c>
      <c r="E44" s="7">
        <f>SUM(E40:E43)</f>
        <v>786335</v>
      </c>
      <c r="F44" s="7">
        <f t="shared" ref="F44:I44" si="7">SUM(F40:F43)</f>
        <v>836931</v>
      </c>
      <c r="G44" s="7">
        <f t="shared" si="7"/>
        <v>911900</v>
      </c>
      <c r="H44" s="7">
        <f t="shared" si="7"/>
        <v>997250</v>
      </c>
      <c r="I44" s="7">
        <f t="shared" si="7"/>
        <v>1091582</v>
      </c>
    </row>
    <row r="46" spans="1:9" ht="15.75" thickBot="1">
      <c r="A46" s="1" t="s">
        <v>32</v>
      </c>
      <c r="E46" s="66">
        <f>E44+E38</f>
        <v>1467373</v>
      </c>
      <c r="F46" s="66">
        <f t="shared" ref="F46:I46" si="8">F44+F38</f>
        <v>1477311</v>
      </c>
      <c r="G46" s="66">
        <f t="shared" si="8"/>
        <v>1523415</v>
      </c>
      <c r="H46" s="66">
        <f t="shared" si="8"/>
        <v>1577718</v>
      </c>
      <c r="I46" s="66">
        <f t="shared" si="8"/>
        <v>1648884</v>
      </c>
    </row>
    <row r="47" spans="1:9" ht="15.75" thickTop="1"/>
    <row r="48" spans="1:9">
      <c r="E48" s="4"/>
      <c r="F48" s="4"/>
      <c r="G48" s="4"/>
      <c r="H48" s="4"/>
      <c r="I48" s="4"/>
    </row>
    <row r="49" spans="5:9">
      <c r="E49" s="58"/>
      <c r="F49" s="58"/>
      <c r="G49" s="58"/>
      <c r="H49" s="58"/>
      <c r="I49" s="58"/>
    </row>
  </sheetData>
  <mergeCells count="1">
    <mergeCell ref="E4:I4"/>
  </mergeCells>
  <pageMargins left="0.7" right="0.7" top="0.75" bottom="0.75" header="0.3" footer="0.3"/>
  <pageSetup scale="91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31"/>
  <sheetViews>
    <sheetView showGridLines="0" zoomScale="90" zoomScaleNormal="80" zoomScalePageLayoutView="80" workbookViewId="0">
      <pane ySplit="5" topLeftCell="A6" activePane="bottomLeft" state="frozen"/>
      <selection pane="bottomLeft" activeCell="E31" sqref="E31"/>
    </sheetView>
  </sheetViews>
  <sheetFormatPr defaultColWidth="9.140625" defaultRowHeight="15"/>
  <cols>
    <col min="1" max="3" width="3.7109375" style="2" customWidth="1"/>
    <col min="4" max="4" width="22.28515625" style="2" customWidth="1"/>
    <col min="5" max="5" width="18.7109375" style="2" bestFit="1" customWidth="1"/>
    <col min="6" max="6" width="16.85546875" style="2" bestFit="1" customWidth="1"/>
    <col min="7" max="9" width="14.42578125" style="2" customWidth="1"/>
    <col min="10" max="10" width="9.140625" style="2"/>
    <col min="11" max="11" width="11" style="2" bestFit="1" customWidth="1"/>
    <col min="12" max="16384" width="9.140625" style="2"/>
  </cols>
  <sheetData>
    <row r="1" spans="1:11">
      <c r="A1" s="1" t="s">
        <v>116</v>
      </c>
    </row>
    <row r="3" spans="1:11" ht="15.75" thickBot="1"/>
    <row r="4" spans="1:11" ht="15.75" thickBot="1">
      <c r="E4" s="71" t="s">
        <v>79</v>
      </c>
      <c r="F4" s="72"/>
      <c r="G4" s="72"/>
      <c r="H4" s="72"/>
      <c r="I4" s="73"/>
    </row>
    <row r="5" spans="1:11" ht="18" thickBot="1">
      <c r="A5" s="13" t="s">
        <v>76</v>
      </c>
      <c r="E5" s="14" t="s">
        <v>115</v>
      </c>
      <c r="F5" s="14">
        <v>1999</v>
      </c>
      <c r="G5" s="14">
        <v>2000</v>
      </c>
      <c r="H5" s="14">
        <v>2001</v>
      </c>
      <c r="I5" s="14">
        <v>2002</v>
      </c>
    </row>
    <row r="7" spans="1:11">
      <c r="A7" s="2" t="s">
        <v>34</v>
      </c>
      <c r="E7" s="12">
        <v>1511000</v>
      </c>
      <c r="F7" s="12">
        <v>2240528</v>
      </c>
      <c r="G7" s="12">
        <v>2393187</v>
      </c>
      <c r="H7" s="12">
        <v>2509100</v>
      </c>
      <c r="I7" s="12">
        <v>2608385</v>
      </c>
      <c r="K7" s="4"/>
    </row>
    <row r="8" spans="1:11">
      <c r="A8" s="2" t="s">
        <v>35</v>
      </c>
      <c r="E8" s="7">
        <v>1125884</v>
      </c>
      <c r="F8" s="7">
        <v>1690366</v>
      </c>
      <c r="G8" s="7">
        <v>1780531</v>
      </c>
      <c r="H8" s="7">
        <v>1862103</v>
      </c>
      <c r="I8" s="7">
        <v>1933387</v>
      </c>
    </row>
    <row r="9" spans="1:11">
      <c r="A9" s="2" t="s">
        <v>36</v>
      </c>
      <c r="E9" s="6">
        <f>E7-E8</f>
        <v>385116</v>
      </c>
      <c r="F9" s="6">
        <f t="shared" ref="F9:I9" si="0">F7-F8</f>
        <v>550162</v>
      </c>
      <c r="G9" s="6">
        <f t="shared" si="0"/>
        <v>612656</v>
      </c>
      <c r="H9" s="6">
        <f t="shared" si="0"/>
        <v>646997</v>
      </c>
      <c r="I9" s="6">
        <f t="shared" si="0"/>
        <v>674998</v>
      </c>
      <c r="K9" s="58"/>
    </row>
    <row r="10" spans="1:11">
      <c r="E10" s="6"/>
      <c r="F10" s="6"/>
      <c r="G10" s="6"/>
      <c r="H10" s="6"/>
      <c r="I10" s="6"/>
    </row>
    <row r="11" spans="1:11">
      <c r="A11" s="2" t="s">
        <v>37</v>
      </c>
      <c r="E11" s="6">
        <v>268748</v>
      </c>
      <c r="F11" s="6">
        <v>411254</v>
      </c>
      <c r="G11" s="6">
        <v>428161</v>
      </c>
      <c r="H11" s="6">
        <v>446143</v>
      </c>
      <c r="I11" s="6">
        <v>460518</v>
      </c>
    </row>
    <row r="12" spans="1:11">
      <c r="A12" s="2" t="s">
        <v>38</v>
      </c>
      <c r="E12" s="7">
        <v>13680</v>
      </c>
      <c r="F12" s="7">
        <v>12876</v>
      </c>
      <c r="G12" s="7">
        <v>12876</v>
      </c>
      <c r="H12" s="7">
        <v>12876</v>
      </c>
      <c r="I12" s="7">
        <v>12876</v>
      </c>
    </row>
    <row r="13" spans="1:11">
      <c r="A13" s="2" t="s">
        <v>39</v>
      </c>
      <c r="E13" s="6">
        <f>E9-E11-E12</f>
        <v>102688</v>
      </c>
      <c r="F13" s="6">
        <f t="shared" ref="F13:I13" si="1">F9-F11-F12</f>
        <v>126032</v>
      </c>
      <c r="G13" s="6">
        <f t="shared" si="1"/>
        <v>171619</v>
      </c>
      <c r="H13" s="6">
        <f t="shared" si="1"/>
        <v>187978</v>
      </c>
      <c r="I13" s="6">
        <f t="shared" si="1"/>
        <v>201604</v>
      </c>
      <c r="K13" s="58"/>
    </row>
    <row r="14" spans="1:11">
      <c r="E14" s="6"/>
      <c r="F14" s="6"/>
      <c r="G14" s="6"/>
      <c r="H14" s="6"/>
      <c r="I14" s="6"/>
    </row>
    <row r="15" spans="1:11">
      <c r="A15" s="2" t="s">
        <v>40</v>
      </c>
      <c r="E15" s="6">
        <v>-6299</v>
      </c>
      <c r="F15" s="6">
        <v>-10173</v>
      </c>
      <c r="G15" s="6">
        <v>-10783</v>
      </c>
      <c r="H15" s="6">
        <v>-11430</v>
      </c>
      <c r="I15" s="6">
        <v>-12116</v>
      </c>
    </row>
    <row r="16" spans="1:11">
      <c r="A16" s="2" t="s">
        <v>41</v>
      </c>
      <c r="E16" s="6">
        <v>2307</v>
      </c>
      <c r="F16" s="6">
        <v>4569</v>
      </c>
      <c r="G16" s="6">
        <v>5670</v>
      </c>
      <c r="H16" s="6">
        <v>7500</v>
      </c>
      <c r="I16" s="6">
        <v>9932</v>
      </c>
    </row>
    <row r="17" spans="1:11">
      <c r="A17" s="2" t="s">
        <v>42</v>
      </c>
      <c r="E17" s="7">
        <v>11521</v>
      </c>
      <c r="F17" s="7">
        <v>14325</v>
      </c>
      <c r="G17" s="7">
        <v>12987</v>
      </c>
      <c r="H17" s="7">
        <v>10286</v>
      </c>
      <c r="I17" s="7">
        <v>8134</v>
      </c>
    </row>
    <row r="18" spans="1:11">
      <c r="A18" s="2" t="s">
        <v>43</v>
      </c>
      <c r="E18" s="6">
        <f>E13+E15+E16-E17</f>
        <v>87175</v>
      </c>
      <c r="F18" s="6">
        <f t="shared" ref="F18:I18" si="2">F13+F15+F16-F17</f>
        <v>106103</v>
      </c>
      <c r="G18" s="6">
        <f t="shared" si="2"/>
        <v>153519</v>
      </c>
      <c r="H18" s="6">
        <f t="shared" si="2"/>
        <v>173762</v>
      </c>
      <c r="I18" s="6">
        <f t="shared" si="2"/>
        <v>191286</v>
      </c>
      <c r="K18" s="58"/>
    </row>
    <row r="19" spans="1:11">
      <c r="E19" s="6"/>
      <c r="F19" s="6"/>
      <c r="G19" s="6"/>
      <c r="H19" s="6"/>
      <c r="I19" s="6"/>
    </row>
    <row r="20" spans="1:11">
      <c r="A20" s="2" t="s">
        <v>44</v>
      </c>
      <c r="E20" s="7">
        <v>38585</v>
      </c>
      <c r="F20" s="7">
        <v>46071</v>
      </c>
      <c r="G20" s="7">
        <v>66659</v>
      </c>
      <c r="H20" s="7">
        <v>75448</v>
      </c>
      <c r="I20" s="7">
        <v>83057</v>
      </c>
    </row>
    <row r="21" spans="1:11" ht="15.75" thickBot="1">
      <c r="A21" s="2" t="s">
        <v>45</v>
      </c>
      <c r="E21" s="21">
        <f>E18-E20</f>
        <v>48590</v>
      </c>
      <c r="F21" s="21">
        <f t="shared" ref="F21:I21" si="3">F18-F20</f>
        <v>60032</v>
      </c>
      <c r="G21" s="21">
        <f t="shared" si="3"/>
        <v>86860</v>
      </c>
      <c r="H21" s="21">
        <f t="shared" si="3"/>
        <v>98314</v>
      </c>
      <c r="I21" s="21">
        <f t="shared" si="3"/>
        <v>108229</v>
      </c>
    </row>
    <row r="22" spans="1:11" ht="15.75" thickTop="1">
      <c r="E22" s="40">
        <f>+E20/E18</f>
        <v>0.44261542873530257</v>
      </c>
      <c r="F22" s="40">
        <f t="shared" ref="F22:I22" si="4">+F20/F18</f>
        <v>0.43421015428404475</v>
      </c>
      <c r="G22" s="40">
        <f t="shared" si="4"/>
        <v>0.43420684084706129</v>
      </c>
      <c r="H22" s="40">
        <f t="shared" si="4"/>
        <v>0.43420310539703733</v>
      </c>
      <c r="I22" s="40">
        <f t="shared" si="4"/>
        <v>0.43420323494662444</v>
      </c>
    </row>
    <row r="24" spans="1:11" ht="18">
      <c r="A24" s="36" t="s">
        <v>117</v>
      </c>
      <c r="B24" s="2" t="s">
        <v>118</v>
      </c>
    </row>
    <row r="26" spans="1:11">
      <c r="E26" s="1" t="s">
        <v>177</v>
      </c>
    </row>
    <row r="27" spans="1:11">
      <c r="E27" s="4">
        <f>AVERAGE(E7:I7)</f>
        <v>2252440</v>
      </c>
      <c r="F27" s="70">
        <f>E27*1000</f>
        <v>2252440000</v>
      </c>
    </row>
    <row r="28" spans="1:11">
      <c r="F28" s="11"/>
    </row>
    <row r="29" spans="1:11">
      <c r="F29" s="11"/>
    </row>
    <row r="30" spans="1:11">
      <c r="E30" s="2" t="s">
        <v>178</v>
      </c>
      <c r="F30" s="11"/>
    </row>
    <row r="31" spans="1:11">
      <c r="E31" s="69">
        <f>AVERAGE(E9:I9)</f>
        <v>573985.80000000005</v>
      </c>
      <c r="F31" s="70">
        <f>E31*1000</f>
        <v>573985800</v>
      </c>
    </row>
  </sheetData>
  <mergeCells count="1">
    <mergeCell ref="E4:I4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46"/>
  <sheetViews>
    <sheetView showGridLines="0" zoomScale="80" zoomScaleNormal="80" zoomScalePageLayoutView="80" workbookViewId="0">
      <pane ySplit="5" topLeftCell="A6" activePane="bottomLeft" state="frozen"/>
      <selection pane="bottomLeft" activeCell="Q25" sqref="Q25"/>
    </sheetView>
  </sheetViews>
  <sheetFormatPr defaultColWidth="9.140625" defaultRowHeight="15"/>
  <cols>
    <col min="1" max="3" width="3.7109375" style="2" customWidth="1"/>
    <col min="4" max="4" width="41.28515625" style="2" customWidth="1"/>
    <col min="5" max="9" width="12.7109375" style="2" customWidth="1"/>
    <col min="10" max="16384" width="9.140625" style="2"/>
  </cols>
  <sheetData>
    <row r="1" spans="1:9">
      <c r="A1" s="1" t="s">
        <v>119</v>
      </c>
    </row>
    <row r="3" spans="1:9" ht="15.75" thickBot="1"/>
    <row r="4" spans="1:9" ht="15.75" thickBot="1">
      <c r="E4" s="71" t="s">
        <v>79</v>
      </c>
      <c r="F4" s="72"/>
      <c r="G4" s="72"/>
      <c r="H4" s="72"/>
      <c r="I4" s="73"/>
    </row>
    <row r="5" spans="1:9" ht="18" thickBot="1">
      <c r="A5" s="13" t="s">
        <v>76</v>
      </c>
      <c r="E5" s="14" t="s">
        <v>115</v>
      </c>
      <c r="F5" s="14">
        <v>1999</v>
      </c>
      <c r="G5" s="14">
        <v>2000</v>
      </c>
      <c r="H5" s="14">
        <v>2001</v>
      </c>
      <c r="I5" s="14">
        <v>2002</v>
      </c>
    </row>
    <row r="7" spans="1:9">
      <c r="A7" s="1" t="s">
        <v>46</v>
      </c>
      <c r="E7" s="6"/>
      <c r="F7" s="6"/>
      <c r="G7" s="6"/>
      <c r="H7" s="6"/>
      <c r="I7" s="6"/>
    </row>
    <row r="8" spans="1:9">
      <c r="E8" s="6"/>
      <c r="F8" s="6"/>
      <c r="G8" s="6"/>
      <c r="H8" s="6"/>
      <c r="I8" s="6"/>
    </row>
    <row r="9" spans="1:9">
      <c r="A9" s="2" t="s">
        <v>47</v>
      </c>
      <c r="E9" s="11">
        <v>48590</v>
      </c>
      <c r="F9" s="11">
        <v>60032</v>
      </c>
      <c r="G9" s="11">
        <v>86860</v>
      </c>
      <c r="H9" s="11">
        <v>98314</v>
      </c>
      <c r="I9" s="11">
        <v>108229</v>
      </c>
    </row>
    <row r="10" spans="1:9">
      <c r="A10" s="2" t="s">
        <v>48</v>
      </c>
      <c r="E10" s="6"/>
      <c r="F10" s="6"/>
      <c r="G10" s="6"/>
      <c r="H10" s="6"/>
      <c r="I10" s="6"/>
    </row>
    <row r="11" spans="1:9">
      <c r="A11" s="2" t="s">
        <v>49</v>
      </c>
      <c r="E11" s="6"/>
      <c r="F11" s="6"/>
      <c r="G11" s="6"/>
      <c r="H11" s="6"/>
      <c r="I11" s="6"/>
    </row>
    <row r="12" spans="1:9">
      <c r="B12" s="2" t="s">
        <v>50</v>
      </c>
      <c r="E12" s="6">
        <v>56113</v>
      </c>
      <c r="F12" s="6">
        <v>87661</v>
      </c>
      <c r="G12" s="6">
        <v>91786</v>
      </c>
      <c r="H12" s="6">
        <v>94593</v>
      </c>
      <c r="I12" s="6">
        <v>97355</v>
      </c>
    </row>
    <row r="13" spans="1:9">
      <c r="B13" s="2" t="s">
        <v>11</v>
      </c>
      <c r="E13" s="6">
        <v>36816</v>
      </c>
      <c r="F13" s="6">
        <v>-1964</v>
      </c>
      <c r="G13" s="6">
        <v>1704</v>
      </c>
      <c r="H13" s="6">
        <v>-5075</v>
      </c>
      <c r="I13" s="6">
        <v>-2664</v>
      </c>
    </row>
    <row r="14" spans="1:9">
      <c r="B14" s="2" t="s">
        <v>51</v>
      </c>
      <c r="E14" s="6">
        <v>0</v>
      </c>
      <c r="F14" s="6">
        <v>2000</v>
      </c>
      <c r="G14" s="6">
        <v>2000</v>
      </c>
      <c r="H14" s="6">
        <v>2000</v>
      </c>
      <c r="I14" s="6">
        <v>2000</v>
      </c>
    </row>
    <row r="15" spans="1:9">
      <c r="B15" s="2" t="s">
        <v>52</v>
      </c>
      <c r="E15" s="6">
        <v>0</v>
      </c>
      <c r="F15" s="6">
        <v>-2000</v>
      </c>
      <c r="G15" s="6">
        <v>-2000</v>
      </c>
      <c r="H15" s="6">
        <v>-2000</v>
      </c>
      <c r="I15" s="6">
        <v>-2000</v>
      </c>
    </row>
    <row r="16" spans="1:9">
      <c r="B16" s="2" t="s">
        <v>53</v>
      </c>
      <c r="E16" s="6">
        <v>9097</v>
      </c>
      <c r="F16" s="6">
        <v>-3410</v>
      </c>
      <c r="G16" s="6">
        <v>-21803</v>
      </c>
      <c r="H16" s="6">
        <v>-17002</v>
      </c>
      <c r="I16" s="6">
        <v>-16631</v>
      </c>
    </row>
    <row r="17" spans="1:9">
      <c r="B17" s="2" t="s">
        <v>54</v>
      </c>
      <c r="E17" s="6">
        <v>6644</v>
      </c>
      <c r="F17" s="6">
        <v>-2707</v>
      </c>
      <c r="G17" s="6">
        <v>-10396</v>
      </c>
      <c r="H17" s="6">
        <v>-9485</v>
      </c>
      <c r="I17" s="6">
        <v>-12711</v>
      </c>
    </row>
    <row r="18" spans="1:9">
      <c r="B18" s="2" t="s">
        <v>120</v>
      </c>
      <c r="E18" s="6">
        <v>-15744</v>
      </c>
      <c r="F18" s="6">
        <v>-450</v>
      </c>
      <c r="G18" s="6">
        <v>-2570</v>
      </c>
      <c r="H18" s="6">
        <v>-966</v>
      </c>
      <c r="I18" s="6">
        <v>-1989</v>
      </c>
    </row>
    <row r="19" spans="1:9">
      <c r="B19" s="2" t="s">
        <v>56</v>
      </c>
      <c r="E19" s="6">
        <v>21707</v>
      </c>
      <c r="F19" s="6">
        <v>1463</v>
      </c>
      <c r="G19" s="6">
        <v>-9072</v>
      </c>
      <c r="H19" s="6">
        <v>-4201</v>
      </c>
      <c r="I19" s="6">
        <v>-3649</v>
      </c>
    </row>
    <row r="20" spans="1:9">
      <c r="B20" s="2" t="s">
        <v>55</v>
      </c>
      <c r="E20" s="7">
        <v>-23139</v>
      </c>
      <c r="F20" s="7">
        <v>-658</v>
      </c>
      <c r="G20" s="7">
        <v>16136</v>
      </c>
      <c r="H20" s="7">
        <v>13952</v>
      </c>
      <c r="I20" s="7">
        <v>11835</v>
      </c>
    </row>
    <row r="21" spans="1:9">
      <c r="A21" s="1" t="s">
        <v>57</v>
      </c>
      <c r="E21" s="6">
        <f>SUM(E9:E20)</f>
        <v>140084</v>
      </c>
      <c r="F21" s="6">
        <f t="shared" ref="F21:I21" si="0">SUM(F9:F20)</f>
        <v>139967</v>
      </c>
      <c r="G21" s="6">
        <f t="shared" si="0"/>
        <v>152645</v>
      </c>
      <c r="H21" s="6">
        <f t="shared" si="0"/>
        <v>170130</v>
      </c>
      <c r="I21" s="6">
        <f t="shared" si="0"/>
        <v>179775</v>
      </c>
    </row>
    <row r="22" spans="1:9">
      <c r="E22" s="6"/>
      <c r="F22" s="6"/>
      <c r="G22" s="6"/>
      <c r="H22" s="6"/>
      <c r="I22" s="6"/>
    </row>
    <row r="23" spans="1:9">
      <c r="A23" s="1" t="s">
        <v>58</v>
      </c>
      <c r="E23" s="6"/>
      <c r="F23" s="6"/>
      <c r="G23" s="6"/>
      <c r="H23" s="6"/>
      <c r="I23" s="6"/>
    </row>
    <row r="24" spans="1:9">
      <c r="E24" s="6"/>
      <c r="F24" s="6"/>
      <c r="G24" s="6"/>
      <c r="H24" s="6"/>
      <c r="I24" s="6"/>
    </row>
    <row r="25" spans="1:9">
      <c r="A25" s="2" t="s">
        <v>59</v>
      </c>
      <c r="E25" s="6">
        <v>-87691</v>
      </c>
      <c r="F25" s="6">
        <v>-105000</v>
      </c>
      <c r="G25" s="6">
        <v>-105000</v>
      </c>
      <c r="H25" s="6">
        <v>-105000</v>
      </c>
      <c r="I25" s="6">
        <v>-115000</v>
      </c>
    </row>
    <row r="26" spans="1:9">
      <c r="A26" s="2" t="s">
        <v>60</v>
      </c>
      <c r="E26" s="6">
        <v>0</v>
      </c>
      <c r="F26" s="6">
        <v>7795</v>
      </c>
      <c r="G26" s="6">
        <v>8029</v>
      </c>
      <c r="H26" s="6">
        <v>8189</v>
      </c>
      <c r="I26" s="6">
        <v>8353</v>
      </c>
    </row>
    <row r="27" spans="1:9">
      <c r="A27" s="2" t="s">
        <v>61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>
      <c r="A28" s="2" t="s">
        <v>62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>
      <c r="A29" s="1" t="s">
        <v>63</v>
      </c>
      <c r="E29" s="6">
        <f>SUM(E25:E28)</f>
        <v>-87691</v>
      </c>
      <c r="F29" s="6">
        <f t="shared" ref="F29:I29" si="1">SUM(F25:F28)</f>
        <v>-97205</v>
      </c>
      <c r="G29" s="6">
        <f t="shared" si="1"/>
        <v>-96971</v>
      </c>
      <c r="H29" s="6">
        <f t="shared" si="1"/>
        <v>-96811</v>
      </c>
      <c r="I29" s="6">
        <f t="shared" si="1"/>
        <v>-106647</v>
      </c>
    </row>
    <row r="30" spans="1:9">
      <c r="E30" s="6"/>
      <c r="F30" s="6"/>
      <c r="G30" s="6"/>
      <c r="H30" s="6"/>
      <c r="I30" s="6"/>
    </row>
    <row r="31" spans="1:9">
      <c r="A31" s="1" t="s">
        <v>64</v>
      </c>
      <c r="E31" s="6"/>
      <c r="F31" s="6"/>
      <c r="G31" s="6"/>
      <c r="H31" s="6"/>
      <c r="I31" s="6"/>
    </row>
    <row r="32" spans="1:9">
      <c r="E32" s="6"/>
      <c r="F32" s="6"/>
      <c r="G32" s="6"/>
      <c r="H32" s="6"/>
      <c r="I32" s="6"/>
    </row>
    <row r="33" spans="1:9">
      <c r="A33" s="2" t="s">
        <v>65</v>
      </c>
      <c r="E33" s="6">
        <v>26594</v>
      </c>
      <c r="F33" s="6">
        <v>15000</v>
      </c>
      <c r="G33" s="6">
        <v>15000</v>
      </c>
      <c r="H33" s="6">
        <v>15000</v>
      </c>
      <c r="I33" s="6">
        <v>15000</v>
      </c>
    </row>
    <row r="34" spans="1:9">
      <c r="A34" s="2" t="s">
        <v>67</v>
      </c>
      <c r="E34" s="6">
        <v>0</v>
      </c>
      <c r="F34" s="6">
        <v>-55000</v>
      </c>
      <c r="G34" s="6">
        <v>-60000</v>
      </c>
      <c r="H34" s="6">
        <v>-60000</v>
      </c>
      <c r="I34" s="6">
        <v>-50000</v>
      </c>
    </row>
    <row r="35" spans="1:9">
      <c r="A35" s="2" t="s">
        <v>68</v>
      </c>
      <c r="E35" s="6">
        <v>4033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2" t="s">
        <v>30</v>
      </c>
      <c r="E36" s="6">
        <v>2245</v>
      </c>
      <c r="F36" s="6">
        <v>0</v>
      </c>
      <c r="G36" s="6">
        <v>0</v>
      </c>
      <c r="H36" s="6">
        <v>0</v>
      </c>
      <c r="I36" s="6">
        <v>0</v>
      </c>
    </row>
    <row r="37" spans="1:9">
      <c r="A37" s="2" t="s">
        <v>69</v>
      </c>
      <c r="E37" s="6">
        <v>0</v>
      </c>
      <c r="F37" s="6">
        <v>-4033</v>
      </c>
      <c r="G37" s="6">
        <v>-4074</v>
      </c>
      <c r="H37" s="6">
        <v>-4114</v>
      </c>
      <c r="I37" s="6">
        <v>-4156</v>
      </c>
    </row>
    <row r="38" spans="1:9">
      <c r="A38" s="2" t="s">
        <v>70</v>
      </c>
      <c r="E38" s="7">
        <v>-1765</v>
      </c>
      <c r="F38" s="7">
        <v>-5403</v>
      </c>
      <c r="G38" s="7">
        <v>-7817</v>
      </c>
      <c r="H38" s="7">
        <v>-8848</v>
      </c>
      <c r="I38" s="7">
        <v>-9741</v>
      </c>
    </row>
    <row r="39" spans="1:9">
      <c r="A39" s="1" t="s">
        <v>71</v>
      </c>
      <c r="E39" s="10">
        <f>SUM(E33:E38)</f>
        <v>31107</v>
      </c>
      <c r="F39" s="10">
        <f t="shared" ref="F39:I39" si="2">SUM(F33:F38)</f>
        <v>-49436</v>
      </c>
      <c r="G39" s="10">
        <f t="shared" si="2"/>
        <v>-56891</v>
      </c>
      <c r="H39" s="10">
        <f t="shared" si="2"/>
        <v>-57962</v>
      </c>
      <c r="I39" s="10">
        <f t="shared" si="2"/>
        <v>-48897</v>
      </c>
    </row>
    <row r="40" spans="1:9">
      <c r="E40" s="6"/>
      <c r="F40" s="6"/>
      <c r="G40" s="6"/>
      <c r="H40" s="6"/>
      <c r="I40" s="6"/>
    </row>
    <row r="41" spans="1:9">
      <c r="A41" s="2" t="s">
        <v>73</v>
      </c>
      <c r="E41" s="6">
        <f>E39+E29+E21</f>
        <v>83500</v>
      </c>
      <c r="F41" s="6">
        <f t="shared" ref="F41:I41" si="3">F39+F29+F21</f>
        <v>-6674</v>
      </c>
      <c r="G41" s="6">
        <f t="shared" si="3"/>
        <v>-1217</v>
      </c>
      <c r="H41" s="6">
        <f t="shared" si="3"/>
        <v>15357</v>
      </c>
      <c r="I41" s="6">
        <f t="shared" si="3"/>
        <v>24231</v>
      </c>
    </row>
    <row r="42" spans="1:9">
      <c r="A42" s="2" t="s">
        <v>74</v>
      </c>
      <c r="E42" s="7">
        <v>2454</v>
      </c>
      <c r="F42" s="55">
        <v>63512</v>
      </c>
      <c r="G42" s="7">
        <f t="shared" ref="G42:I42" si="4">F43</f>
        <v>56838</v>
      </c>
      <c r="H42" s="7">
        <f t="shared" si="4"/>
        <v>55621</v>
      </c>
      <c r="I42" s="7">
        <f t="shared" si="4"/>
        <v>70978</v>
      </c>
    </row>
    <row r="43" spans="1:9">
      <c r="A43" s="1" t="s">
        <v>75</v>
      </c>
      <c r="E43" s="12">
        <f>SUM(E41:E42)</f>
        <v>85954</v>
      </c>
      <c r="F43" s="12">
        <f t="shared" ref="F43:I43" si="5">SUM(F41:F42)</f>
        <v>56838</v>
      </c>
      <c r="G43" s="12">
        <f t="shared" si="5"/>
        <v>55621</v>
      </c>
      <c r="H43" s="12">
        <f t="shared" si="5"/>
        <v>70978</v>
      </c>
      <c r="I43" s="12">
        <f t="shared" si="5"/>
        <v>95209</v>
      </c>
    </row>
    <row r="46" spans="1:9" ht="18">
      <c r="A46" s="36" t="s">
        <v>117</v>
      </c>
      <c r="B46" s="2" t="s">
        <v>118</v>
      </c>
    </row>
  </sheetData>
  <mergeCells count="1">
    <mergeCell ref="E4:I4"/>
  </mergeCells>
  <pageMargins left="0.7" right="0.7" top="0.75" bottom="0.75" header="0.3" footer="0.3"/>
  <pageSetup scale="7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showGridLines="0" zoomScalePageLayoutView="125" workbookViewId="0">
      <pane ySplit="5" topLeftCell="A27" activePane="bottomLeft" state="frozen"/>
      <selection pane="bottomLeft" activeCell="L27" sqref="L27"/>
    </sheetView>
  </sheetViews>
  <sheetFormatPr defaultColWidth="9.140625" defaultRowHeight="15"/>
  <cols>
    <col min="1" max="3" width="3.7109375" style="2" customWidth="1"/>
    <col min="4" max="4" width="24.42578125" style="2" customWidth="1"/>
    <col min="5" max="10" width="12.7109375" style="2" customWidth="1"/>
    <col min="11" max="12" width="9.42578125" style="2" bestFit="1" customWidth="1"/>
    <col min="13" max="16384" width="9.140625" style="2"/>
  </cols>
  <sheetData>
    <row r="1" spans="1:10">
      <c r="A1" s="1" t="s">
        <v>83</v>
      </c>
    </row>
    <row r="3" spans="1:10" ht="15.75" thickBot="1"/>
    <row r="4" spans="1:10" ht="15.75" thickBot="1">
      <c r="E4" s="71" t="s">
        <v>77</v>
      </c>
      <c r="F4" s="72"/>
      <c r="G4" s="72"/>
      <c r="H4" s="72"/>
      <c r="I4" s="72"/>
      <c r="J4" s="19" t="s">
        <v>78</v>
      </c>
    </row>
    <row r="5" spans="1:10" ht="15.75" thickBot="1">
      <c r="A5" s="13" t="s">
        <v>76</v>
      </c>
      <c r="E5" s="14">
        <v>1993</v>
      </c>
      <c r="F5" s="14">
        <v>1994</v>
      </c>
      <c r="G5" s="14">
        <v>1995</v>
      </c>
      <c r="H5" s="14">
        <v>1996</v>
      </c>
      <c r="I5" s="16">
        <v>1997</v>
      </c>
      <c r="J5" s="17">
        <v>35915</v>
      </c>
    </row>
    <row r="7" spans="1:10">
      <c r="A7" s="1" t="s">
        <v>15</v>
      </c>
    </row>
    <row r="9" spans="1:10">
      <c r="A9" s="2" t="s">
        <v>0</v>
      </c>
      <c r="E9" s="4">
        <v>46252</v>
      </c>
      <c r="F9" s="4">
        <v>32955</v>
      </c>
      <c r="G9" s="4">
        <v>22329</v>
      </c>
      <c r="H9" s="4">
        <v>20039</v>
      </c>
      <c r="I9" s="4">
        <v>26117</v>
      </c>
      <c r="J9" s="4">
        <v>2454</v>
      </c>
    </row>
    <row r="10" spans="1:10">
      <c r="A10" s="2" t="s">
        <v>1</v>
      </c>
      <c r="E10" s="6">
        <v>244852</v>
      </c>
      <c r="F10" s="6">
        <v>280028</v>
      </c>
      <c r="G10" s="6">
        <v>298046</v>
      </c>
      <c r="H10" s="6">
        <v>322136</v>
      </c>
      <c r="I10" s="6">
        <v>339238</v>
      </c>
      <c r="J10" s="6">
        <v>360810</v>
      </c>
    </row>
    <row r="11" spans="1:10">
      <c r="A11" s="2" t="s">
        <v>2</v>
      </c>
      <c r="E11" s="6">
        <v>201208</v>
      </c>
      <c r="F11" s="6">
        <v>221791</v>
      </c>
      <c r="G11" s="6">
        <v>248777</v>
      </c>
      <c r="H11" s="6">
        <v>247820</v>
      </c>
      <c r="I11" s="6">
        <v>249957</v>
      </c>
      <c r="J11" s="6">
        <v>265606</v>
      </c>
    </row>
    <row r="12" spans="1:10">
      <c r="A12" s="2" t="s">
        <v>3</v>
      </c>
      <c r="E12" s="6">
        <v>8413</v>
      </c>
      <c r="F12" s="6">
        <v>14781</v>
      </c>
      <c r="G12" s="6">
        <v>16813</v>
      </c>
      <c r="H12" s="6">
        <v>16510</v>
      </c>
      <c r="I12" s="6">
        <v>15346</v>
      </c>
      <c r="J12" s="6">
        <v>0</v>
      </c>
    </row>
    <row r="13" spans="1:10">
      <c r="A13" s="2" t="s">
        <v>4</v>
      </c>
      <c r="E13" s="7">
        <v>39961</v>
      </c>
      <c r="F13" s="7">
        <v>33976</v>
      </c>
      <c r="G13" s="7">
        <v>40157</v>
      </c>
      <c r="H13" s="7">
        <v>44638</v>
      </c>
      <c r="I13" s="7">
        <v>56028</v>
      </c>
      <c r="J13" s="7">
        <v>78857</v>
      </c>
    </row>
    <row r="14" spans="1:10">
      <c r="B14" s="2" t="s">
        <v>5</v>
      </c>
      <c r="E14" s="6">
        <f>SUM(E9:E13)</f>
        <v>540686</v>
      </c>
      <c r="F14" s="6">
        <f t="shared" ref="F14:J14" si="0">SUM(F9:F13)</f>
        <v>583531</v>
      </c>
      <c r="G14" s="6">
        <f t="shared" si="0"/>
        <v>626122</v>
      </c>
      <c r="H14" s="6">
        <f t="shared" si="0"/>
        <v>651143</v>
      </c>
      <c r="I14" s="6">
        <f t="shared" si="0"/>
        <v>686686</v>
      </c>
      <c r="J14" s="6">
        <f t="shared" si="0"/>
        <v>707727</v>
      </c>
    </row>
    <row r="15" spans="1:10">
      <c r="E15" s="6"/>
      <c r="F15" s="6"/>
      <c r="G15" s="6"/>
      <c r="H15" s="6"/>
      <c r="I15" s="6"/>
      <c r="J15" s="6"/>
    </row>
    <row r="16" spans="1:10">
      <c r="A16" s="2" t="s">
        <v>6</v>
      </c>
      <c r="E16" s="6">
        <v>885493</v>
      </c>
      <c r="F16" s="6">
        <v>944920</v>
      </c>
      <c r="G16" s="6">
        <v>1059183</v>
      </c>
      <c r="H16" s="8" t="s">
        <v>33</v>
      </c>
      <c r="I16" s="8" t="s">
        <v>33</v>
      </c>
      <c r="J16" s="8" t="s">
        <v>33</v>
      </c>
    </row>
    <row r="17" spans="1:10">
      <c r="A17" s="2" t="s">
        <v>7</v>
      </c>
      <c r="E17" s="7">
        <v>-520936</v>
      </c>
      <c r="F17" s="7">
        <v>-572451</v>
      </c>
      <c r="G17" s="7">
        <v>-633419</v>
      </c>
      <c r="H17" s="9" t="s">
        <v>33</v>
      </c>
      <c r="I17" s="9" t="s">
        <v>33</v>
      </c>
      <c r="J17" s="9" t="s">
        <v>33</v>
      </c>
    </row>
    <row r="18" spans="1:10">
      <c r="B18" s="2" t="s">
        <v>8</v>
      </c>
      <c r="E18" s="6">
        <f>SUM(E16:E17)</f>
        <v>364557</v>
      </c>
      <c r="F18" s="6">
        <f t="shared" ref="F18:G18" si="1">SUM(F16:F17)</f>
        <v>372469</v>
      </c>
      <c r="G18" s="6">
        <f t="shared" si="1"/>
        <v>425764</v>
      </c>
      <c r="H18" s="6">
        <v>437818</v>
      </c>
      <c r="I18" s="6">
        <v>447714</v>
      </c>
      <c r="J18" s="6">
        <v>444841</v>
      </c>
    </row>
    <row r="19" spans="1:10">
      <c r="E19" s="6"/>
      <c r="F19" s="6"/>
      <c r="G19" s="6"/>
      <c r="H19" s="6"/>
      <c r="I19" s="6"/>
      <c r="J19" s="6"/>
    </row>
    <row r="20" spans="1:10">
      <c r="A20" s="2" t="s">
        <v>9</v>
      </c>
      <c r="E20" s="6"/>
      <c r="F20" s="6">
        <f>+E21-F21</f>
        <v>6308</v>
      </c>
      <c r="G20" s="6">
        <f t="shared" ref="G20:J20" si="2">+F21-G21</f>
        <v>-62441</v>
      </c>
      <c r="H20" s="6">
        <f t="shared" si="2"/>
        <v>-83877</v>
      </c>
      <c r="I20" s="6">
        <f t="shared" si="2"/>
        <v>35229</v>
      </c>
      <c r="J20" s="6">
        <f t="shared" si="2"/>
        <v>6504</v>
      </c>
    </row>
    <row r="21" spans="1:10">
      <c r="A21" s="2" t="s">
        <v>10</v>
      </c>
      <c r="E21" s="6">
        <v>113049</v>
      </c>
      <c r="F21" s="6">
        <v>106741</v>
      </c>
      <c r="G21" s="6">
        <v>169182</v>
      </c>
      <c r="H21" s="6">
        <v>253059</v>
      </c>
      <c r="I21" s="6">
        <v>217830</v>
      </c>
      <c r="J21" s="6">
        <v>211326</v>
      </c>
    </row>
    <row r="22" spans="1:10">
      <c r="A22" s="2" t="s">
        <v>11</v>
      </c>
      <c r="E22" s="6">
        <v>10493</v>
      </c>
      <c r="F22" s="6">
        <v>13215</v>
      </c>
      <c r="G22" s="6">
        <v>13778</v>
      </c>
      <c r="H22" s="6">
        <v>19550</v>
      </c>
      <c r="I22" s="6">
        <v>61273</v>
      </c>
      <c r="J22" s="6">
        <v>0</v>
      </c>
    </row>
    <row r="23" spans="1:10">
      <c r="A23" s="2" t="s">
        <v>12</v>
      </c>
      <c r="E23" s="7">
        <v>23262</v>
      </c>
      <c r="F23" s="7">
        <v>24035</v>
      </c>
      <c r="G23" s="7">
        <v>31619</v>
      </c>
      <c r="H23" s="7">
        <v>21205</v>
      </c>
      <c r="I23" s="7">
        <v>34338</v>
      </c>
      <c r="J23" s="7">
        <v>95906</v>
      </c>
    </row>
    <row r="24" spans="1:10">
      <c r="B24" s="2" t="s">
        <v>13</v>
      </c>
      <c r="E24" s="7">
        <f>SUM(E21:E23)</f>
        <v>146804</v>
      </c>
      <c r="F24" s="7">
        <f t="shared" ref="F24:J24" si="3">SUM(F21:F23)</f>
        <v>143991</v>
      </c>
      <c r="G24" s="7">
        <f t="shared" si="3"/>
        <v>214579</v>
      </c>
      <c r="H24" s="7">
        <f t="shared" si="3"/>
        <v>293814</v>
      </c>
      <c r="I24" s="7">
        <f t="shared" si="3"/>
        <v>313441</v>
      </c>
      <c r="J24" s="7">
        <f t="shared" si="3"/>
        <v>307232</v>
      </c>
    </row>
    <row r="26" spans="1:10" ht="15.75" thickBot="1">
      <c r="A26" s="1" t="s">
        <v>14</v>
      </c>
      <c r="E26" s="3">
        <f>E24+E18+E14</f>
        <v>1052047</v>
      </c>
      <c r="F26" s="3">
        <f t="shared" ref="F26:J26" si="4">F24+F18+F14</f>
        <v>1099991</v>
      </c>
      <c r="G26" s="3">
        <f t="shared" si="4"/>
        <v>1266465</v>
      </c>
      <c r="H26" s="3">
        <f t="shared" si="4"/>
        <v>1382775</v>
      </c>
      <c r="I26" s="3">
        <f t="shared" si="4"/>
        <v>1447841</v>
      </c>
      <c r="J26" s="3">
        <f t="shared" si="4"/>
        <v>1459800</v>
      </c>
    </row>
    <row r="27" spans="1:10" ht="15.75" thickTop="1"/>
    <row r="28" spans="1:10">
      <c r="A28" s="1" t="s">
        <v>16</v>
      </c>
    </row>
    <row r="30" spans="1:10">
      <c r="A30" s="2" t="s">
        <v>17</v>
      </c>
      <c r="E30" s="4">
        <v>30349</v>
      </c>
      <c r="F30" s="4">
        <v>5861</v>
      </c>
      <c r="G30" s="4">
        <v>19170</v>
      </c>
      <c r="H30" s="4">
        <v>15425</v>
      </c>
      <c r="I30" s="4">
        <v>15099</v>
      </c>
      <c r="J30" s="4">
        <v>0</v>
      </c>
    </row>
    <row r="31" spans="1:10">
      <c r="A31" s="2" t="s">
        <v>18</v>
      </c>
      <c r="E31" s="6">
        <v>159439</v>
      </c>
      <c r="F31" s="6">
        <v>166792</v>
      </c>
      <c r="G31" s="6">
        <v>188258</v>
      </c>
      <c r="H31" s="6">
        <v>198707</v>
      </c>
      <c r="I31" s="6">
        <v>229170</v>
      </c>
      <c r="J31" s="6">
        <v>209972</v>
      </c>
    </row>
    <row r="32" spans="1:10">
      <c r="A32" s="2" t="s">
        <v>19</v>
      </c>
      <c r="E32" s="6">
        <v>65165</v>
      </c>
      <c r="F32" s="6">
        <v>72917</v>
      </c>
      <c r="G32" s="6">
        <v>68899</v>
      </c>
      <c r="H32" s="6">
        <v>84825</v>
      </c>
      <c r="I32" s="6">
        <v>97736</v>
      </c>
      <c r="J32" s="6">
        <v>118800</v>
      </c>
    </row>
    <row r="33" spans="1:12">
      <c r="A33" s="2" t="s">
        <v>20</v>
      </c>
      <c r="E33" s="7">
        <v>7201</v>
      </c>
      <c r="F33" s="7">
        <v>5903</v>
      </c>
      <c r="G33" s="7">
        <v>5672</v>
      </c>
      <c r="H33" s="7">
        <v>23541</v>
      </c>
      <c r="I33" s="7">
        <v>8824</v>
      </c>
      <c r="J33" s="7">
        <v>48629</v>
      </c>
    </row>
    <row r="34" spans="1:12">
      <c r="B34" s="2" t="s">
        <v>21</v>
      </c>
      <c r="E34" s="6">
        <f>SUM(E30:E33)</f>
        <v>262154</v>
      </c>
      <c r="F34" s="6">
        <f t="shared" ref="F34:J34" si="5">SUM(F30:F33)</f>
        <v>251473</v>
      </c>
      <c r="G34" s="6">
        <f t="shared" si="5"/>
        <v>281999</v>
      </c>
      <c r="H34" s="6">
        <f t="shared" si="5"/>
        <v>322498</v>
      </c>
      <c r="I34" s="6">
        <f t="shared" si="5"/>
        <v>350829</v>
      </c>
      <c r="J34" s="6">
        <f t="shared" si="5"/>
        <v>377401</v>
      </c>
    </row>
    <row r="35" spans="1:12">
      <c r="E35" s="6"/>
      <c r="F35" s="6"/>
      <c r="G35" s="6"/>
      <c r="H35" s="6"/>
      <c r="I35" s="6"/>
      <c r="J35" s="6"/>
    </row>
    <row r="36" spans="1:12">
      <c r="A36" s="2" t="s">
        <v>22</v>
      </c>
      <c r="E36" s="6">
        <v>55607</v>
      </c>
      <c r="F36" s="6">
        <v>56248</v>
      </c>
      <c r="G36" s="6">
        <v>56463</v>
      </c>
      <c r="H36" s="6">
        <v>56462</v>
      </c>
      <c r="I36" s="6">
        <v>56166</v>
      </c>
      <c r="J36" s="6">
        <v>0</v>
      </c>
    </row>
    <row r="37" spans="1:12">
      <c r="A37" s="2" t="s">
        <v>23</v>
      </c>
      <c r="E37" s="6">
        <v>54694</v>
      </c>
      <c r="F37" s="6">
        <v>58877</v>
      </c>
      <c r="G37" s="6">
        <v>67584</v>
      </c>
      <c r="H37" s="6">
        <v>53344</v>
      </c>
      <c r="I37" s="6">
        <v>58905</v>
      </c>
      <c r="J37" s="6">
        <v>111852</v>
      </c>
      <c r="L37" s="58"/>
    </row>
    <row r="38" spans="1:12">
      <c r="A38" s="2" t="s">
        <v>24</v>
      </c>
      <c r="E38" s="7">
        <v>140601</v>
      </c>
      <c r="F38" s="7">
        <v>132209</v>
      </c>
      <c r="G38" s="7">
        <v>202138</v>
      </c>
      <c r="H38" s="7">
        <v>251699</v>
      </c>
      <c r="I38" s="7">
        <v>220116</v>
      </c>
      <c r="J38" s="7">
        <v>183815</v>
      </c>
    </row>
    <row r="39" spans="1:12">
      <c r="B39" s="2" t="s">
        <v>25</v>
      </c>
      <c r="E39" s="10">
        <f>SUM(E36:E38)</f>
        <v>250902</v>
      </c>
      <c r="F39" s="10">
        <f t="shared" ref="F39:J39" si="6">SUM(F36:F38)</f>
        <v>247334</v>
      </c>
      <c r="G39" s="10">
        <f t="shared" si="6"/>
        <v>326185</v>
      </c>
      <c r="H39" s="10">
        <f t="shared" si="6"/>
        <v>361505</v>
      </c>
      <c r="I39" s="10">
        <f t="shared" si="6"/>
        <v>335187</v>
      </c>
      <c r="J39" s="10">
        <f t="shared" si="6"/>
        <v>295667</v>
      </c>
    </row>
    <row r="40" spans="1:12">
      <c r="E40" s="6"/>
      <c r="F40" s="6"/>
      <c r="G40" s="6"/>
      <c r="H40" s="6"/>
      <c r="I40" s="6"/>
      <c r="J40" s="6"/>
    </row>
    <row r="41" spans="1:12">
      <c r="B41" s="2" t="s">
        <v>26</v>
      </c>
      <c r="E41" s="6">
        <f>E39+E34</f>
        <v>513056</v>
      </c>
      <c r="F41" s="6">
        <f t="shared" ref="F41:J41" si="7">F39+F34</f>
        <v>498807</v>
      </c>
      <c r="G41" s="6">
        <f t="shared" si="7"/>
        <v>608184</v>
      </c>
      <c r="H41" s="6">
        <f t="shared" si="7"/>
        <v>684003</v>
      </c>
      <c r="I41" s="6">
        <f t="shared" si="7"/>
        <v>686016</v>
      </c>
      <c r="J41" s="6">
        <f t="shared" si="7"/>
        <v>673068</v>
      </c>
    </row>
    <row r="42" spans="1:12">
      <c r="E42" s="6"/>
      <c r="F42" s="6"/>
      <c r="G42" s="6"/>
      <c r="H42" s="6"/>
      <c r="I42" s="6"/>
      <c r="J42" s="6"/>
    </row>
    <row r="43" spans="1:12">
      <c r="A43" s="2" t="s">
        <v>27</v>
      </c>
      <c r="E43" s="6">
        <v>32555</v>
      </c>
      <c r="F43" s="6">
        <v>32561</v>
      </c>
      <c r="G43" s="6">
        <v>34171</v>
      </c>
      <c r="H43" s="6">
        <v>34234</v>
      </c>
      <c r="I43" s="6">
        <v>34235</v>
      </c>
      <c r="J43" s="6">
        <v>34235</v>
      </c>
    </row>
    <row r="44" spans="1:12">
      <c r="A44" s="2" t="s">
        <v>28</v>
      </c>
      <c r="E44" s="6">
        <v>526437</v>
      </c>
      <c r="F44" s="6">
        <v>586727</v>
      </c>
      <c r="G44" s="6">
        <v>634447</v>
      </c>
      <c r="H44" s="6">
        <v>682691</v>
      </c>
      <c r="I44" s="6">
        <v>763838</v>
      </c>
      <c r="J44" s="6">
        <v>791109</v>
      </c>
    </row>
    <row r="45" spans="1:12">
      <c r="A45" s="2" t="s">
        <v>29</v>
      </c>
      <c r="E45" s="6">
        <v>-15064</v>
      </c>
      <c r="F45" s="6">
        <v>-15190</v>
      </c>
      <c r="G45" s="6">
        <v>-13266</v>
      </c>
      <c r="H45" s="6">
        <v>-14304</v>
      </c>
      <c r="I45" s="6">
        <v>-14007</v>
      </c>
      <c r="J45" s="6">
        <v>-14127</v>
      </c>
    </row>
    <row r="46" spans="1:12">
      <c r="A46" s="2" t="s">
        <v>30</v>
      </c>
      <c r="E46" s="7">
        <v>-4936</v>
      </c>
      <c r="F46" s="7">
        <v>-2914</v>
      </c>
      <c r="G46" s="7">
        <v>2929</v>
      </c>
      <c r="H46" s="7">
        <v>-3846</v>
      </c>
      <c r="I46" s="7">
        <v>-22239</v>
      </c>
      <c r="J46" s="7">
        <v>-24484</v>
      </c>
    </row>
    <row r="47" spans="1:12">
      <c r="B47" s="2" t="s">
        <v>31</v>
      </c>
      <c r="E47" s="7">
        <f>SUM(E43:E46)</f>
        <v>538992</v>
      </c>
      <c r="F47" s="7">
        <f t="shared" ref="F47:J47" si="8">SUM(F43:F46)</f>
        <v>601184</v>
      </c>
      <c r="G47" s="7">
        <f t="shared" si="8"/>
        <v>658281</v>
      </c>
      <c r="H47" s="7">
        <f t="shared" si="8"/>
        <v>698775</v>
      </c>
      <c r="I47" s="7">
        <f t="shared" si="8"/>
        <v>761827</v>
      </c>
      <c r="J47" s="7">
        <f t="shared" si="8"/>
        <v>786733</v>
      </c>
    </row>
    <row r="49" spans="1:12" ht="15.75" thickBot="1">
      <c r="A49" s="1" t="s">
        <v>32</v>
      </c>
      <c r="E49" s="3">
        <f>E47+E41</f>
        <v>1052048</v>
      </c>
      <c r="F49" s="3">
        <f t="shared" ref="F49:J49" si="9">F47+F41</f>
        <v>1099991</v>
      </c>
      <c r="G49" s="3">
        <f t="shared" si="9"/>
        <v>1266465</v>
      </c>
      <c r="H49" s="3">
        <f t="shared" si="9"/>
        <v>1382778</v>
      </c>
      <c r="I49" s="3">
        <f t="shared" si="9"/>
        <v>1447843</v>
      </c>
      <c r="J49" s="3">
        <f t="shared" si="9"/>
        <v>1459801</v>
      </c>
    </row>
    <row r="50" spans="1:12" ht="15.75" thickTop="1"/>
    <row r="51" spans="1:12">
      <c r="E51" s="4"/>
      <c r="F51" s="4"/>
      <c r="G51" s="4"/>
      <c r="H51" s="4"/>
      <c r="I51" s="4"/>
      <c r="J51" s="4"/>
    </row>
    <row r="52" spans="1:12">
      <c r="E52"/>
      <c r="F52"/>
      <c r="G52"/>
      <c r="H52"/>
      <c r="I52"/>
      <c r="J52"/>
      <c r="K52"/>
      <c r="L52"/>
    </row>
    <row r="53" spans="1:12">
      <c r="E53"/>
      <c r="F53"/>
      <c r="G53"/>
      <c r="H53"/>
      <c r="I53"/>
      <c r="J53"/>
      <c r="K53"/>
      <c r="L53"/>
    </row>
    <row r="54" spans="1:12">
      <c r="E54"/>
      <c r="F54"/>
      <c r="G54"/>
      <c r="H54"/>
      <c r="I54"/>
      <c r="J54"/>
      <c r="K54"/>
      <c r="L54"/>
    </row>
    <row r="55" spans="1:12">
      <c r="E55"/>
      <c r="F55"/>
      <c r="G55"/>
      <c r="H55"/>
      <c r="I55"/>
      <c r="J55"/>
      <c r="K55"/>
      <c r="L55"/>
    </row>
    <row r="56" spans="1:12">
      <c r="E56"/>
      <c r="F56"/>
      <c r="G56"/>
      <c r="H56"/>
      <c r="I56"/>
      <c r="J56"/>
      <c r="K56"/>
      <c r="L56"/>
    </row>
    <row r="57" spans="1:12">
      <c r="E57"/>
      <c r="F57"/>
      <c r="G57"/>
      <c r="H57"/>
      <c r="I57"/>
      <c r="J57"/>
      <c r="K57"/>
      <c r="L57"/>
    </row>
    <row r="58" spans="1:12">
      <c r="E58"/>
      <c r="F58"/>
      <c r="G58"/>
      <c r="H58"/>
      <c r="I58"/>
      <c r="J58"/>
      <c r="K58"/>
      <c r="L58"/>
    </row>
    <row r="59" spans="1:12">
      <c r="E59"/>
      <c r="F59"/>
      <c r="G59"/>
      <c r="H59"/>
      <c r="I59"/>
      <c r="J59"/>
      <c r="K59"/>
      <c r="L59"/>
    </row>
  </sheetData>
  <mergeCells count="1">
    <mergeCell ref="E4:I4"/>
  </mergeCells>
  <pageMargins left="0.7" right="0.7" top="0.75" bottom="0.75" header="0.3" footer="0.3"/>
  <pageSetup scale="7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showGridLines="0" zoomScalePageLayoutView="80" workbookViewId="0">
      <pane ySplit="5" topLeftCell="A21" activePane="bottomLeft" state="frozen"/>
      <selection pane="bottomLeft" activeCell="T25" sqref="T25"/>
    </sheetView>
  </sheetViews>
  <sheetFormatPr defaultColWidth="9.140625" defaultRowHeight="15"/>
  <cols>
    <col min="1" max="3" width="3.7109375" style="2" customWidth="1"/>
    <col min="4" max="4" width="17.42578125" style="2" customWidth="1"/>
    <col min="5" max="9" width="14.42578125" style="2" customWidth="1"/>
    <col min="10" max="10" width="14.42578125" style="2" hidden="1" customWidth="1"/>
    <col min="11" max="11" width="12.28515625" style="2" hidden="1" customWidth="1"/>
    <col min="12" max="12" width="13.85546875" style="2" hidden="1" customWidth="1"/>
    <col min="13" max="16" width="12.28515625" style="2" hidden="1" customWidth="1"/>
    <col min="17" max="16384" width="9.140625" style="2"/>
  </cols>
  <sheetData>
    <row r="1" spans="1:16">
      <c r="A1" s="1" t="s">
        <v>82</v>
      </c>
    </row>
    <row r="3" spans="1:16" ht="15.75" thickBot="1"/>
    <row r="4" spans="1:16" ht="15.75" thickBot="1">
      <c r="E4" s="71" t="s">
        <v>79</v>
      </c>
      <c r="F4" s="72"/>
      <c r="G4" s="72"/>
      <c r="H4" s="72"/>
      <c r="I4" s="73"/>
      <c r="J4" s="20" t="s">
        <v>80</v>
      </c>
    </row>
    <row r="5" spans="1:16" ht="18" thickBot="1">
      <c r="A5" s="13" t="s">
        <v>76</v>
      </c>
      <c r="E5" s="14">
        <v>1993</v>
      </c>
      <c r="F5" s="14">
        <v>1994</v>
      </c>
      <c r="G5" s="14">
        <v>1995</v>
      </c>
      <c r="H5" s="14">
        <v>1996</v>
      </c>
      <c r="I5" s="14">
        <v>1997</v>
      </c>
      <c r="J5" s="17">
        <v>35915</v>
      </c>
      <c r="K5" s="14" t="s">
        <v>115</v>
      </c>
      <c r="L5" s="14">
        <v>1998</v>
      </c>
      <c r="M5" s="14">
        <v>1999</v>
      </c>
      <c r="N5" s="14">
        <v>2000</v>
      </c>
      <c r="O5" s="14">
        <v>2001</v>
      </c>
      <c r="P5" s="14">
        <v>2002</v>
      </c>
    </row>
    <row r="7" spans="1:16">
      <c r="A7" s="2" t="s">
        <v>34</v>
      </c>
      <c r="E7" s="12">
        <v>1542114</v>
      </c>
      <c r="F7" s="12">
        <v>1771959</v>
      </c>
      <c r="G7" s="12">
        <v>1833902</v>
      </c>
      <c r="H7" s="12">
        <v>2014818</v>
      </c>
      <c r="I7" s="12">
        <v>2213403</v>
      </c>
      <c r="J7" s="12">
        <v>757473</v>
      </c>
      <c r="K7" s="12">
        <v>1511000</v>
      </c>
      <c r="L7" s="12">
        <f>+J7+K7</f>
        <v>2268473</v>
      </c>
      <c r="M7" s="12">
        <v>2240528</v>
      </c>
      <c r="N7" s="12">
        <v>2393187</v>
      </c>
      <c r="O7" s="12">
        <v>2509100</v>
      </c>
      <c r="P7" s="12">
        <v>2608385</v>
      </c>
    </row>
    <row r="8" spans="1:16">
      <c r="A8" s="2" t="s">
        <v>35</v>
      </c>
      <c r="E8" s="7">
        <v>1164305</v>
      </c>
      <c r="F8" s="7">
        <v>1333933</v>
      </c>
      <c r="G8" s="7">
        <v>1412155</v>
      </c>
      <c r="H8" s="7">
        <v>1532192</v>
      </c>
      <c r="I8" s="7">
        <v>1637385</v>
      </c>
      <c r="J8" s="7">
        <v>559273</v>
      </c>
      <c r="K8" s="7">
        <v>1125884</v>
      </c>
      <c r="L8" s="7">
        <f t="shared" ref="L8:L21" si="0">+J8+K8</f>
        <v>1685157</v>
      </c>
      <c r="M8" s="7">
        <v>1690366</v>
      </c>
      <c r="N8" s="7">
        <v>1780531</v>
      </c>
      <c r="O8" s="7">
        <v>1862103</v>
      </c>
      <c r="P8" s="7">
        <v>1933387</v>
      </c>
    </row>
    <row r="9" spans="1:16">
      <c r="A9" s="2" t="s">
        <v>36</v>
      </c>
      <c r="E9" s="6">
        <f>E7-E8</f>
        <v>377809</v>
      </c>
      <c r="F9" s="6">
        <f t="shared" ref="F9:J9" si="1">F7-F8</f>
        <v>438026</v>
      </c>
      <c r="G9" s="6">
        <f t="shared" si="1"/>
        <v>421747</v>
      </c>
      <c r="H9" s="6">
        <f t="shared" si="1"/>
        <v>482626</v>
      </c>
      <c r="I9" s="6">
        <f t="shared" si="1"/>
        <v>576018</v>
      </c>
      <c r="J9" s="6">
        <f t="shared" si="1"/>
        <v>198200</v>
      </c>
      <c r="K9" s="6">
        <f>K7-K8</f>
        <v>385116</v>
      </c>
      <c r="L9" s="6">
        <f t="shared" si="0"/>
        <v>583316</v>
      </c>
      <c r="M9" s="6">
        <f t="shared" ref="M9:P9" si="2">M7-M8</f>
        <v>550162</v>
      </c>
      <c r="N9" s="6">
        <f t="shared" si="2"/>
        <v>612656</v>
      </c>
      <c r="O9" s="6">
        <f t="shared" si="2"/>
        <v>646997</v>
      </c>
      <c r="P9" s="6">
        <f t="shared" si="2"/>
        <v>674998</v>
      </c>
    </row>
    <row r="10" spans="1:16">
      <c r="E10" s="6"/>
      <c r="F10" s="6"/>
      <c r="G10" s="6"/>
      <c r="H10" s="6"/>
      <c r="I10" s="6"/>
      <c r="J10" s="6"/>
      <c r="K10" s="6"/>
      <c r="L10" s="6">
        <f t="shared" si="0"/>
        <v>0</v>
      </c>
      <c r="M10" s="6"/>
      <c r="N10" s="6"/>
      <c r="O10" s="6"/>
      <c r="P10" s="6"/>
    </row>
    <row r="11" spans="1:16">
      <c r="A11" s="2" t="s">
        <v>37</v>
      </c>
      <c r="E11" s="6">
        <v>267303</v>
      </c>
      <c r="F11" s="6">
        <v>292786</v>
      </c>
      <c r="G11" s="6">
        <v>302433</v>
      </c>
      <c r="H11" s="6">
        <v>342945</v>
      </c>
      <c r="I11" s="6">
        <v>380091</v>
      </c>
      <c r="J11" s="6">
        <v>134004</v>
      </c>
      <c r="K11" s="6">
        <v>268748</v>
      </c>
      <c r="L11" s="6">
        <f t="shared" si="0"/>
        <v>402752</v>
      </c>
      <c r="M11" s="6">
        <v>411254</v>
      </c>
      <c r="N11" s="6">
        <v>428161</v>
      </c>
      <c r="O11" s="6">
        <v>446143</v>
      </c>
      <c r="P11" s="6">
        <v>460518</v>
      </c>
    </row>
    <row r="12" spans="1:16">
      <c r="A12" s="2" t="s">
        <v>38</v>
      </c>
      <c r="E12" s="7">
        <v>9448</v>
      </c>
      <c r="F12" s="7">
        <v>12079</v>
      </c>
      <c r="G12" s="7">
        <v>8564</v>
      </c>
      <c r="H12" s="7">
        <v>11332</v>
      </c>
      <c r="I12" s="7">
        <v>21618</v>
      </c>
      <c r="J12" s="7">
        <v>6763</v>
      </c>
      <c r="K12" s="7">
        <v>13680</v>
      </c>
      <c r="L12" s="7">
        <f t="shared" si="0"/>
        <v>20443</v>
      </c>
      <c r="M12" s="7">
        <v>12876</v>
      </c>
      <c r="N12" s="7">
        <v>12876</v>
      </c>
      <c r="O12" s="7">
        <v>12876</v>
      </c>
      <c r="P12" s="7">
        <v>12876</v>
      </c>
    </row>
    <row r="13" spans="1:16">
      <c r="A13" s="2" t="s">
        <v>39</v>
      </c>
      <c r="E13" s="6">
        <f>E9-E11-E12</f>
        <v>101058</v>
      </c>
      <c r="F13" s="6">
        <f t="shared" ref="F13:J13" si="3">F9-F11-F12</f>
        <v>133161</v>
      </c>
      <c r="G13" s="6">
        <f t="shared" si="3"/>
        <v>110750</v>
      </c>
      <c r="H13" s="6">
        <f t="shared" si="3"/>
        <v>128349</v>
      </c>
      <c r="I13" s="6">
        <f t="shared" si="3"/>
        <v>174309</v>
      </c>
      <c r="J13" s="6">
        <f t="shared" si="3"/>
        <v>57433</v>
      </c>
      <c r="K13" s="6">
        <f>K9-K11-K12</f>
        <v>102688</v>
      </c>
      <c r="L13" s="6">
        <f t="shared" si="0"/>
        <v>160121</v>
      </c>
      <c r="M13" s="6">
        <f t="shared" ref="M13:P13" si="4">M9-M11-M12</f>
        <v>126032</v>
      </c>
      <c r="N13" s="6">
        <f t="shared" si="4"/>
        <v>171619</v>
      </c>
      <c r="O13" s="6">
        <f t="shared" si="4"/>
        <v>187978</v>
      </c>
      <c r="P13" s="6">
        <f t="shared" si="4"/>
        <v>201604</v>
      </c>
    </row>
    <row r="14" spans="1:16">
      <c r="E14" s="6"/>
      <c r="F14" s="6"/>
      <c r="G14" s="6"/>
      <c r="H14" s="6"/>
      <c r="I14" s="6"/>
      <c r="J14" s="6"/>
      <c r="K14" s="6"/>
      <c r="L14" s="6">
        <f t="shared" si="0"/>
        <v>0</v>
      </c>
      <c r="M14" s="6"/>
      <c r="N14" s="6"/>
      <c r="O14" s="6"/>
      <c r="P14" s="6"/>
    </row>
    <row r="15" spans="1:16">
      <c r="A15" s="2" t="s">
        <v>40</v>
      </c>
      <c r="E15" s="6">
        <v>-10486</v>
      </c>
      <c r="F15" s="6">
        <v>-9840</v>
      </c>
      <c r="G15" s="6">
        <v>-8801</v>
      </c>
      <c r="H15" s="6">
        <v>-10975</v>
      </c>
      <c r="I15" s="6">
        <v>-5746</v>
      </c>
      <c r="J15" s="6">
        <v>-2379</v>
      </c>
      <c r="K15" s="6">
        <v>-6299</v>
      </c>
      <c r="L15" s="6">
        <f t="shared" si="0"/>
        <v>-8678</v>
      </c>
      <c r="M15" s="6">
        <v>-10173</v>
      </c>
      <c r="N15" s="6">
        <v>-10783</v>
      </c>
      <c r="O15" s="6">
        <v>-11430</v>
      </c>
      <c r="P15" s="6">
        <v>-12116</v>
      </c>
    </row>
    <row r="16" spans="1:16">
      <c r="A16" s="2" t="s">
        <v>41</v>
      </c>
      <c r="E16" s="6">
        <v>1877</v>
      </c>
      <c r="F16" s="6">
        <v>2151</v>
      </c>
      <c r="G16" s="6">
        <v>3623</v>
      </c>
      <c r="H16" s="6">
        <v>2101</v>
      </c>
      <c r="I16" s="6">
        <v>2237</v>
      </c>
      <c r="J16" s="6">
        <v>0</v>
      </c>
      <c r="K16" s="6">
        <v>2307</v>
      </c>
      <c r="L16" s="6">
        <f t="shared" si="0"/>
        <v>2307</v>
      </c>
      <c r="M16" s="6">
        <v>4569</v>
      </c>
      <c r="N16" s="6">
        <v>5670</v>
      </c>
      <c r="O16" s="6">
        <v>7500</v>
      </c>
      <c r="P16" s="6">
        <v>9932</v>
      </c>
    </row>
    <row r="17" spans="1:16">
      <c r="A17" s="2" t="s">
        <v>42</v>
      </c>
      <c r="E17" s="7">
        <v>12337</v>
      </c>
      <c r="F17" s="7">
        <v>11798</v>
      </c>
      <c r="G17" s="7">
        <v>10972</v>
      </c>
      <c r="H17" s="7">
        <v>18547</v>
      </c>
      <c r="I17" s="7">
        <v>14031</v>
      </c>
      <c r="J17" s="7">
        <v>4812</v>
      </c>
      <c r="K17" s="7">
        <v>11521</v>
      </c>
      <c r="L17" s="7">
        <f t="shared" si="0"/>
        <v>16333</v>
      </c>
      <c r="M17" s="7">
        <v>14325</v>
      </c>
      <c r="N17" s="7">
        <v>12987</v>
      </c>
      <c r="O17" s="7">
        <v>10286</v>
      </c>
      <c r="P17" s="7">
        <v>8134</v>
      </c>
    </row>
    <row r="18" spans="1:16">
      <c r="A18" s="2" t="s">
        <v>43</v>
      </c>
      <c r="E18" s="6">
        <f>E13+E15+E16-E17</f>
        <v>80112</v>
      </c>
      <c r="F18" s="6">
        <f t="shared" ref="F18:J18" si="5">F13+F15+F16-F17</f>
        <v>113674</v>
      </c>
      <c r="G18" s="6">
        <f t="shared" si="5"/>
        <v>94600</v>
      </c>
      <c r="H18" s="6">
        <f t="shared" si="5"/>
        <v>100928</v>
      </c>
      <c r="I18" s="6">
        <f t="shared" si="5"/>
        <v>156769</v>
      </c>
      <c r="J18" s="6">
        <f t="shared" si="5"/>
        <v>50242</v>
      </c>
      <c r="K18" s="6">
        <f>K13+K15+K16-K17</f>
        <v>87175</v>
      </c>
      <c r="L18" s="6">
        <f t="shared" si="0"/>
        <v>137417</v>
      </c>
      <c r="M18" s="6">
        <f t="shared" ref="M18:P18" si="6">M13+M15+M16-M17</f>
        <v>106103</v>
      </c>
      <c r="N18" s="6">
        <f t="shared" si="6"/>
        <v>153519</v>
      </c>
      <c r="O18" s="6">
        <f t="shared" si="6"/>
        <v>173762</v>
      </c>
      <c r="P18" s="6">
        <f t="shared" si="6"/>
        <v>191286</v>
      </c>
    </row>
    <row r="19" spans="1:16">
      <c r="E19" s="6"/>
      <c r="F19" s="6"/>
      <c r="G19" s="6"/>
      <c r="H19" s="6"/>
      <c r="I19" s="6"/>
      <c r="J19" s="6"/>
      <c r="K19" s="6"/>
      <c r="L19" s="6">
        <f t="shared" si="0"/>
        <v>0</v>
      </c>
      <c r="M19" s="6"/>
      <c r="N19" s="6"/>
      <c r="O19" s="6"/>
      <c r="P19" s="6"/>
    </row>
    <row r="20" spans="1:16">
      <c r="A20" s="2" t="s">
        <v>44</v>
      </c>
      <c r="E20" s="7">
        <v>31648</v>
      </c>
      <c r="F20" s="7">
        <v>46955</v>
      </c>
      <c r="G20" s="7">
        <v>41200</v>
      </c>
      <c r="H20" s="7">
        <v>46992</v>
      </c>
      <c r="I20" s="7">
        <v>68796</v>
      </c>
      <c r="J20" s="7">
        <v>21644</v>
      </c>
      <c r="K20" s="7">
        <v>38585</v>
      </c>
      <c r="L20" s="6">
        <f t="shared" si="0"/>
        <v>60229</v>
      </c>
      <c r="M20" s="7">
        <v>46071</v>
      </c>
      <c r="N20" s="7">
        <v>66659</v>
      </c>
      <c r="O20" s="7">
        <v>75448</v>
      </c>
      <c r="P20" s="7">
        <v>83057</v>
      </c>
    </row>
    <row r="21" spans="1:16" ht="15.75" thickBot="1">
      <c r="A21" s="2" t="s">
        <v>45</v>
      </c>
      <c r="E21" s="21">
        <f>E18-E20</f>
        <v>48464</v>
      </c>
      <c r="F21" s="21">
        <f t="shared" ref="F21:J21" si="7">F18-F20</f>
        <v>66719</v>
      </c>
      <c r="G21" s="21">
        <f t="shared" si="7"/>
        <v>53400</v>
      </c>
      <c r="H21" s="21">
        <f t="shared" si="7"/>
        <v>53936</v>
      </c>
      <c r="I21" s="21">
        <f t="shared" si="7"/>
        <v>87973</v>
      </c>
      <c r="J21" s="21">
        <f t="shared" si="7"/>
        <v>28598</v>
      </c>
      <c r="K21" s="21">
        <f>K18-K20</f>
        <v>48590</v>
      </c>
      <c r="L21" s="59">
        <f t="shared" si="0"/>
        <v>77188</v>
      </c>
      <c r="M21" s="21">
        <f t="shared" ref="M21:P21" si="8">M18-M20</f>
        <v>60032</v>
      </c>
      <c r="N21" s="21">
        <f t="shared" si="8"/>
        <v>86860</v>
      </c>
      <c r="O21" s="21">
        <f t="shared" si="8"/>
        <v>98314</v>
      </c>
      <c r="P21" s="21">
        <f t="shared" si="8"/>
        <v>108229</v>
      </c>
    </row>
    <row r="22" spans="1:16" ht="15.75" thickTop="1"/>
    <row r="23" spans="1:16">
      <c r="E23" s="40"/>
      <c r="F23" s="40"/>
      <c r="G23" s="40"/>
      <c r="H23" s="40"/>
      <c r="I23" s="40"/>
      <c r="J23" s="45"/>
    </row>
  </sheetData>
  <mergeCells count="1">
    <mergeCell ref="E4:I4"/>
  </mergeCells>
  <pageMargins left="0.7" right="0.7" top="0.75" bottom="0.75" header="0.3" footer="0.3"/>
  <pageSetup scale="74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50"/>
  <sheetViews>
    <sheetView showGridLines="0" zoomScalePageLayoutView="80" workbookViewId="0">
      <pane ySplit="5" topLeftCell="A6" activePane="bottomLeft" state="frozen"/>
      <selection pane="bottomLeft" activeCell="D15" sqref="D15"/>
    </sheetView>
  </sheetViews>
  <sheetFormatPr defaultColWidth="9.140625" defaultRowHeight="15"/>
  <cols>
    <col min="1" max="3" width="3.7109375" style="2" customWidth="1"/>
    <col min="4" max="4" width="41.28515625" style="2" customWidth="1"/>
    <col min="5" max="9" width="12.7109375" style="2" customWidth="1"/>
    <col min="10" max="16384" width="9.140625" style="2"/>
  </cols>
  <sheetData>
    <row r="1" spans="1:9">
      <c r="A1" s="1" t="s">
        <v>81</v>
      </c>
    </row>
    <row r="3" spans="1:9" ht="15.75" thickBot="1"/>
    <row r="4" spans="1:9" ht="15.75" thickBot="1">
      <c r="E4" s="71" t="s">
        <v>79</v>
      </c>
      <c r="F4" s="72"/>
      <c r="G4" s="72"/>
      <c r="H4" s="72"/>
      <c r="I4" s="73"/>
    </row>
    <row r="5" spans="1:9" ht="15.75" thickBot="1">
      <c r="A5" s="13" t="s">
        <v>76</v>
      </c>
      <c r="E5" s="14">
        <v>1993</v>
      </c>
      <c r="F5" s="14">
        <v>1994</v>
      </c>
      <c r="G5" s="14">
        <v>1995</v>
      </c>
      <c r="H5" s="14">
        <v>1996</v>
      </c>
      <c r="I5" s="14">
        <v>1997</v>
      </c>
    </row>
    <row r="7" spans="1:9">
      <c r="A7" s="1" t="s">
        <v>46</v>
      </c>
      <c r="E7" s="6"/>
      <c r="F7" s="6"/>
      <c r="G7" s="6"/>
      <c r="H7" s="6"/>
      <c r="I7" s="6"/>
    </row>
    <row r="8" spans="1:9">
      <c r="E8" s="6"/>
      <c r="F8" s="6"/>
      <c r="G8" s="6"/>
      <c r="H8" s="6"/>
      <c r="I8" s="6"/>
    </row>
    <row r="9" spans="1:9">
      <c r="A9" s="2" t="s">
        <v>47</v>
      </c>
      <c r="E9" s="53">
        <v>48464</v>
      </c>
      <c r="F9" s="53">
        <v>66719</v>
      </c>
      <c r="G9" s="53">
        <v>53400</v>
      </c>
      <c r="H9" s="53">
        <v>53936</v>
      </c>
      <c r="I9" s="53">
        <v>87974</v>
      </c>
    </row>
    <row r="10" spans="1:9">
      <c r="A10" s="2" t="s">
        <v>48</v>
      </c>
      <c r="E10" s="54"/>
      <c r="F10" s="54"/>
      <c r="G10" s="54"/>
      <c r="H10" s="54"/>
      <c r="I10" s="54"/>
    </row>
    <row r="11" spans="1:9">
      <c r="A11" s="2" t="s">
        <v>49</v>
      </c>
      <c r="E11" s="54"/>
      <c r="F11" s="54"/>
      <c r="G11" s="54"/>
      <c r="H11" s="54"/>
      <c r="I11" s="54"/>
    </row>
    <row r="12" spans="1:9">
      <c r="B12" s="2" t="s">
        <v>50</v>
      </c>
      <c r="E12" s="54">
        <v>65287</v>
      </c>
      <c r="F12" s="54">
        <v>70771</v>
      </c>
      <c r="G12" s="54">
        <v>69977</v>
      </c>
      <c r="H12" s="54">
        <v>79464</v>
      </c>
      <c r="I12" s="54">
        <v>86178</v>
      </c>
    </row>
    <row r="13" spans="1:9">
      <c r="B13" s="2" t="s">
        <v>11</v>
      </c>
      <c r="E13" s="54">
        <v>-6868</v>
      </c>
      <c r="F13" s="54">
        <v>-8709</v>
      </c>
      <c r="G13" s="54">
        <v>-605</v>
      </c>
      <c r="H13" s="54">
        <v>-3722</v>
      </c>
      <c r="I13" s="54">
        <v>-7769</v>
      </c>
    </row>
    <row r="14" spans="1:9">
      <c r="B14" s="2" t="s">
        <v>51</v>
      </c>
      <c r="E14" s="54">
        <v>4192</v>
      </c>
      <c r="F14" s="54">
        <v>4921</v>
      </c>
      <c r="G14" s="54">
        <v>4626</v>
      </c>
      <c r="H14" s="54">
        <v>4789</v>
      </c>
      <c r="I14" s="54">
        <v>3673</v>
      </c>
    </row>
    <row r="15" spans="1:9">
      <c r="B15" s="2" t="s">
        <v>52</v>
      </c>
      <c r="E15" s="54">
        <v>3631</v>
      </c>
      <c r="F15" s="54">
        <v>2039</v>
      </c>
      <c r="G15" s="54">
        <v>248</v>
      </c>
      <c r="H15" s="54">
        <v>-1146</v>
      </c>
      <c r="I15" s="54">
        <v>-23</v>
      </c>
    </row>
    <row r="16" spans="1:9">
      <c r="B16" s="2" t="s">
        <v>53</v>
      </c>
      <c r="E16" s="54">
        <v>-9498</v>
      </c>
      <c r="F16" s="54">
        <v>-37321</v>
      </c>
      <c r="G16" s="54">
        <v>-4261</v>
      </c>
      <c r="H16" s="54">
        <v>-8683</v>
      </c>
      <c r="I16" s="54">
        <v>-40937</v>
      </c>
    </row>
    <row r="17" spans="1:9">
      <c r="B17" s="2" t="s">
        <v>54</v>
      </c>
      <c r="E17" s="54">
        <v>-7328</v>
      </c>
      <c r="F17" s="54">
        <v>-16239</v>
      </c>
      <c r="G17" s="54">
        <v>-14433</v>
      </c>
      <c r="H17" s="54">
        <v>3950</v>
      </c>
      <c r="I17" s="54">
        <v>-12272</v>
      </c>
    </row>
    <row r="18" spans="1:9">
      <c r="B18" s="2" t="s">
        <v>56</v>
      </c>
      <c r="E18" s="54">
        <v>-19513</v>
      </c>
      <c r="F18" s="54">
        <v>4484</v>
      </c>
      <c r="G18" s="54">
        <v>-11732</v>
      </c>
      <c r="H18" s="54">
        <v>4525</v>
      </c>
      <c r="I18" s="54">
        <v>-49091</v>
      </c>
    </row>
    <row r="19" spans="1:9">
      <c r="B19" s="2" t="s">
        <v>55</v>
      </c>
      <c r="E19" s="55">
        <v>30932</v>
      </c>
      <c r="F19" s="55">
        <v>12146</v>
      </c>
      <c r="G19" s="55">
        <v>-683</v>
      </c>
      <c r="H19" s="55">
        <v>658</v>
      </c>
      <c r="I19" s="55">
        <v>63038</v>
      </c>
    </row>
    <row r="20" spans="1:9">
      <c r="A20" s="1" t="s">
        <v>57</v>
      </c>
      <c r="E20" s="54">
        <f>SUM(E9:E19)</f>
        <v>109299</v>
      </c>
      <c r="F20" s="54">
        <f t="shared" ref="F20:I20" si="0">SUM(F9:F19)</f>
        <v>98811</v>
      </c>
      <c r="G20" s="54">
        <f t="shared" si="0"/>
        <v>96537</v>
      </c>
      <c r="H20" s="54">
        <f t="shared" si="0"/>
        <v>133771</v>
      </c>
      <c r="I20" s="54">
        <f t="shared" si="0"/>
        <v>130771</v>
      </c>
    </row>
    <row r="21" spans="1:9">
      <c r="E21" s="54"/>
      <c r="F21" s="54"/>
      <c r="G21" s="54"/>
      <c r="H21" s="54"/>
      <c r="I21" s="54"/>
    </row>
    <row r="22" spans="1:9">
      <c r="A22" s="1" t="s">
        <v>58</v>
      </c>
      <c r="E22" s="54"/>
      <c r="F22" s="54"/>
      <c r="G22" s="54"/>
      <c r="H22" s="54"/>
      <c r="I22" s="54"/>
    </row>
    <row r="23" spans="1:9">
      <c r="E23" s="54"/>
      <c r="F23" s="54"/>
      <c r="G23" s="54"/>
      <c r="H23" s="54"/>
      <c r="I23" s="54"/>
    </row>
    <row r="24" spans="1:9">
      <c r="A24" s="2" t="s">
        <v>59</v>
      </c>
      <c r="E24" s="54">
        <v>-67155</v>
      </c>
      <c r="F24" s="54">
        <v>-64603</v>
      </c>
      <c r="G24" s="54">
        <v>-86970</v>
      </c>
      <c r="H24" s="54">
        <v>-76348</v>
      </c>
      <c r="I24" s="54">
        <v>-90707</v>
      </c>
    </row>
    <row r="25" spans="1:9">
      <c r="A25" s="2" t="s">
        <v>60</v>
      </c>
      <c r="E25" s="54">
        <v>3084</v>
      </c>
      <c r="F25" s="54">
        <v>4648</v>
      </c>
      <c r="G25" s="54">
        <v>4685</v>
      </c>
      <c r="H25" s="54">
        <v>6051</v>
      </c>
      <c r="I25" s="54">
        <v>7604</v>
      </c>
    </row>
    <row r="26" spans="1:9">
      <c r="A26" s="2" t="s">
        <v>61</v>
      </c>
      <c r="E26" s="54">
        <v>0</v>
      </c>
      <c r="F26" s="54">
        <v>0</v>
      </c>
      <c r="G26" s="54">
        <v>0</v>
      </c>
      <c r="H26" s="54">
        <v>-129478</v>
      </c>
      <c r="I26" s="54">
        <v>0</v>
      </c>
    </row>
    <row r="27" spans="1:9">
      <c r="A27" s="2" t="s">
        <v>62</v>
      </c>
      <c r="E27" s="55">
        <v>-18725</v>
      </c>
      <c r="F27" s="55">
        <v>-3141</v>
      </c>
      <c r="G27" s="55">
        <v>-84480</v>
      </c>
      <c r="H27" s="55">
        <v>0</v>
      </c>
      <c r="I27" s="55">
        <v>0</v>
      </c>
    </row>
    <row r="28" spans="1:9">
      <c r="A28" s="1" t="s">
        <v>63</v>
      </c>
      <c r="E28" s="54">
        <f>SUM(E24:E27)</f>
        <v>-82796</v>
      </c>
      <c r="F28" s="54">
        <f t="shared" ref="F28:I28" si="1">SUM(F24:F27)</f>
        <v>-63096</v>
      </c>
      <c r="G28" s="54">
        <f t="shared" si="1"/>
        <v>-166765</v>
      </c>
      <c r="H28" s="54">
        <f t="shared" si="1"/>
        <v>-199775</v>
      </c>
      <c r="I28" s="54">
        <f t="shared" si="1"/>
        <v>-83103</v>
      </c>
    </row>
    <row r="29" spans="1:9">
      <c r="E29" s="54"/>
      <c r="F29" s="54"/>
      <c r="G29" s="54"/>
      <c r="H29" s="54"/>
      <c r="I29" s="54"/>
    </row>
    <row r="30" spans="1:9">
      <c r="A30" s="1" t="s">
        <v>64</v>
      </c>
      <c r="E30" s="54"/>
      <c r="F30" s="54"/>
      <c r="G30" s="54"/>
      <c r="H30" s="54"/>
      <c r="I30" s="54"/>
    </row>
    <row r="31" spans="1:9">
      <c r="E31" s="54"/>
      <c r="F31" s="54"/>
      <c r="G31" s="54"/>
      <c r="H31" s="54"/>
      <c r="I31" s="54"/>
    </row>
    <row r="32" spans="1:9">
      <c r="A32" s="2" t="s">
        <v>65</v>
      </c>
      <c r="E32" s="54">
        <v>103232</v>
      </c>
      <c r="F32" s="54">
        <v>5055</v>
      </c>
      <c r="G32" s="54">
        <v>102973</v>
      </c>
      <c r="H32" s="54">
        <v>78000</v>
      </c>
      <c r="I32" s="54">
        <v>-66000</v>
      </c>
    </row>
    <row r="33" spans="1:9">
      <c r="A33" s="2" t="s">
        <v>66</v>
      </c>
      <c r="E33" s="54">
        <v>0</v>
      </c>
      <c r="F33" s="54">
        <v>0</v>
      </c>
      <c r="G33" s="54">
        <v>0</v>
      </c>
      <c r="H33" s="54">
        <v>10567</v>
      </c>
      <c r="I33" s="54">
        <v>49245</v>
      </c>
    </row>
    <row r="34" spans="1:9">
      <c r="A34" s="2" t="s">
        <v>67</v>
      </c>
      <c r="E34" s="54">
        <v>-94447</v>
      </c>
      <c r="F34" s="54">
        <v>-48587</v>
      </c>
      <c r="G34" s="54">
        <v>-31067</v>
      </c>
      <c r="H34" s="54">
        <v>-21498</v>
      </c>
      <c r="I34" s="54">
        <v>-26962</v>
      </c>
    </row>
    <row r="35" spans="1:9">
      <c r="A35" s="2" t="s">
        <v>68</v>
      </c>
      <c r="E35" s="54">
        <v>202</v>
      </c>
      <c r="F35" s="54">
        <v>235</v>
      </c>
      <c r="G35" s="54">
        <v>176</v>
      </c>
      <c r="H35" s="54">
        <v>34</v>
      </c>
      <c r="I35" s="54">
        <v>351</v>
      </c>
    </row>
    <row r="36" spans="1:9">
      <c r="A36" s="2" t="s">
        <v>69</v>
      </c>
      <c r="E36" s="54">
        <v>-246</v>
      </c>
      <c r="F36" s="54">
        <v>-361</v>
      </c>
      <c r="G36" s="54">
        <v>-727</v>
      </c>
      <c r="H36" s="54">
        <v>-1071</v>
      </c>
      <c r="I36" s="54">
        <v>-55</v>
      </c>
    </row>
    <row r="37" spans="1:9">
      <c r="A37" s="2" t="s">
        <v>70</v>
      </c>
      <c r="E37" s="55">
        <v>-4059</v>
      </c>
      <c r="F37" s="55">
        <v>-4539</v>
      </c>
      <c r="G37" s="55">
        <v>-6995</v>
      </c>
      <c r="H37" s="55">
        <v>-5697</v>
      </c>
      <c r="I37" s="55">
        <v>-5688</v>
      </c>
    </row>
    <row r="38" spans="1:9">
      <c r="A38" s="1" t="s">
        <v>71</v>
      </c>
      <c r="E38" s="54">
        <f>SUM(E32:E37)</f>
        <v>4682</v>
      </c>
      <c r="F38" s="54">
        <f t="shared" ref="F38:I38" si="2">SUM(F32:F37)</f>
        <v>-48197</v>
      </c>
      <c r="G38" s="54">
        <f t="shared" si="2"/>
        <v>64360</v>
      </c>
      <c r="H38" s="54">
        <f t="shared" si="2"/>
        <v>60335</v>
      </c>
      <c r="I38" s="54">
        <f t="shared" si="2"/>
        <v>-49109</v>
      </c>
    </row>
    <row r="39" spans="1:9">
      <c r="E39" s="54"/>
      <c r="F39" s="54"/>
      <c r="G39" s="54"/>
      <c r="H39" s="54"/>
      <c r="I39" s="54"/>
    </row>
    <row r="40" spans="1:9">
      <c r="A40" s="2" t="s">
        <v>72</v>
      </c>
      <c r="E40" s="55">
        <v>-942</v>
      </c>
      <c r="F40" s="55">
        <v>-817</v>
      </c>
      <c r="G40" s="55">
        <v>-4758</v>
      </c>
      <c r="H40" s="55">
        <v>3380</v>
      </c>
      <c r="I40" s="55">
        <v>7519</v>
      </c>
    </row>
    <row r="41" spans="1:9">
      <c r="A41" s="2" t="s">
        <v>73</v>
      </c>
      <c r="E41" s="54">
        <f t="shared" ref="E41:I41" si="3">E20+E28+E38+E40</f>
        <v>30243</v>
      </c>
      <c r="F41" s="54">
        <f t="shared" si="3"/>
        <v>-13299</v>
      </c>
      <c r="G41" s="54">
        <f t="shared" si="3"/>
        <v>-10626</v>
      </c>
      <c r="H41" s="54">
        <f t="shared" si="3"/>
        <v>-2289</v>
      </c>
      <c r="I41" s="54">
        <f t="shared" si="3"/>
        <v>6078</v>
      </c>
    </row>
    <row r="42" spans="1:9">
      <c r="A42" s="2" t="s">
        <v>74</v>
      </c>
      <c r="E42" s="55">
        <v>16010</v>
      </c>
      <c r="F42" s="55">
        <f>E43</f>
        <v>46253</v>
      </c>
      <c r="G42" s="55">
        <f t="shared" ref="G42:I42" si="4">F43</f>
        <v>32954</v>
      </c>
      <c r="H42" s="55">
        <f t="shared" si="4"/>
        <v>22328</v>
      </c>
      <c r="I42" s="55">
        <f t="shared" si="4"/>
        <v>20039</v>
      </c>
    </row>
    <row r="43" spans="1:9">
      <c r="A43" s="1" t="s">
        <v>75</v>
      </c>
      <c r="E43" s="56">
        <f>SUM(E41:E42)</f>
        <v>46253</v>
      </c>
      <c r="F43" s="56">
        <f t="shared" ref="F43:I43" si="5">SUM(F41:F42)</f>
        <v>32954</v>
      </c>
      <c r="G43" s="56">
        <f t="shared" si="5"/>
        <v>22328</v>
      </c>
      <c r="H43" s="56">
        <f t="shared" si="5"/>
        <v>20039</v>
      </c>
      <c r="I43" s="56">
        <f t="shared" si="5"/>
        <v>26117</v>
      </c>
    </row>
    <row r="44" spans="1:9">
      <c r="E44" s="57"/>
      <c r="F44" s="57"/>
      <c r="G44" s="57"/>
      <c r="H44" s="57"/>
      <c r="I44" s="57"/>
    </row>
    <row r="45" spans="1:9">
      <c r="E45" s="57"/>
      <c r="F45" s="57"/>
      <c r="G45" s="57"/>
      <c r="H45" s="57"/>
      <c r="I45" s="57"/>
    </row>
    <row r="46" spans="1:9">
      <c r="E46" s="57"/>
      <c r="F46" s="57"/>
      <c r="G46" s="57"/>
      <c r="H46" s="57"/>
      <c r="I46" s="57"/>
    </row>
    <row r="47" spans="1:9">
      <c r="E47" s="57"/>
      <c r="F47" s="57"/>
      <c r="G47" s="57"/>
      <c r="H47" s="57"/>
      <c r="I47" s="57"/>
    </row>
    <row r="48" spans="1:9">
      <c r="E48" s="57"/>
      <c r="F48" s="57"/>
      <c r="G48" s="57"/>
      <c r="H48" s="57"/>
      <c r="I48" s="57"/>
    </row>
    <row r="49" spans="5:9">
      <c r="E49" s="57"/>
      <c r="F49" s="57"/>
      <c r="G49" s="57"/>
      <c r="H49" s="57"/>
      <c r="I49" s="57"/>
    </row>
    <row r="50" spans="5:9">
      <c r="E50" s="57"/>
      <c r="F50" s="57"/>
      <c r="G50" s="57"/>
      <c r="H50" s="57"/>
      <c r="I50" s="57"/>
    </row>
  </sheetData>
  <mergeCells count="1">
    <mergeCell ref="E4:I4"/>
  </mergeCells>
  <pageMargins left="0.7" right="0.7" top="0.75" bottom="0.75" header="0.3" footer="0.3"/>
  <pageSetup scale="7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showGridLines="0" zoomScalePageLayoutView="80" workbookViewId="0">
      <pane ySplit="4" topLeftCell="A32" activePane="bottomLeft" state="frozen"/>
      <selection pane="bottomLeft" activeCell="J26" sqref="J26"/>
    </sheetView>
  </sheetViews>
  <sheetFormatPr defaultColWidth="9.140625" defaultRowHeight="15"/>
  <cols>
    <col min="1" max="3" width="3.7109375" style="2" customWidth="1"/>
    <col min="4" max="4" width="17.42578125" style="2" customWidth="1"/>
    <col min="5" max="9" width="14.42578125" style="2" customWidth="1"/>
    <col min="10" max="10" width="14.42578125" style="2" bestFit="1" customWidth="1"/>
    <col min="11" max="16384" width="9.140625" style="2"/>
  </cols>
  <sheetData>
    <row r="1" spans="1:10">
      <c r="A1" s="1" t="s">
        <v>90</v>
      </c>
    </row>
    <row r="3" spans="1:10" ht="15.75" thickBot="1"/>
    <row r="4" spans="1:10" ht="44.25" thickBot="1">
      <c r="A4" s="13" t="s">
        <v>76</v>
      </c>
      <c r="E4" s="22" t="s">
        <v>84</v>
      </c>
      <c r="F4" s="22" t="s">
        <v>85</v>
      </c>
      <c r="G4" s="22" t="s">
        <v>86</v>
      </c>
      <c r="H4" s="22" t="s">
        <v>87</v>
      </c>
      <c r="I4" s="22" t="s">
        <v>88</v>
      </c>
      <c r="J4" s="23" t="s">
        <v>89</v>
      </c>
    </row>
    <row r="6" spans="1:10">
      <c r="D6" s="24" t="s">
        <v>91</v>
      </c>
      <c r="E6" s="25">
        <f>E7/$J$7</f>
        <v>0.67128805734879726</v>
      </c>
      <c r="F6" s="25">
        <f t="shared" ref="F6:J6" si="0">F7/$J$7</f>
        <v>0.24408569067630251</v>
      </c>
      <c r="G6" s="25">
        <f t="shared" si="0"/>
        <v>6.5697028512204964E-2</v>
      </c>
      <c r="H6" s="25">
        <f t="shared" si="0"/>
        <v>2.2946115099690387E-2</v>
      </c>
      <c r="I6" s="25">
        <f t="shared" si="0"/>
        <v>-4.0168916369951605E-3</v>
      </c>
      <c r="J6" s="25">
        <f t="shared" si="0"/>
        <v>1</v>
      </c>
    </row>
    <row r="7" spans="1:10">
      <c r="A7" s="2" t="s">
        <v>34</v>
      </c>
      <c r="E7" s="12">
        <v>1485831</v>
      </c>
      <c r="F7" s="12">
        <v>540260</v>
      </c>
      <c r="G7" s="12">
        <v>145414</v>
      </c>
      <c r="H7" s="12">
        <v>50789</v>
      </c>
      <c r="I7" s="12">
        <v>-8891</v>
      </c>
      <c r="J7" s="12">
        <f>SUM(E7:I7)</f>
        <v>2213403</v>
      </c>
    </row>
    <row r="8" spans="1:10">
      <c r="A8" s="2" t="s">
        <v>35</v>
      </c>
      <c r="E8" s="7">
        <v>1045038</v>
      </c>
      <c r="F8" s="7">
        <v>461140</v>
      </c>
      <c r="G8" s="7">
        <v>92564</v>
      </c>
      <c r="H8" s="7">
        <v>43041</v>
      </c>
      <c r="I8" s="7">
        <v>-4398</v>
      </c>
      <c r="J8" s="7">
        <f>SUM(E8:I8)</f>
        <v>1637385</v>
      </c>
    </row>
    <row r="9" spans="1:10">
      <c r="A9" s="2" t="s">
        <v>36</v>
      </c>
      <c r="E9" s="6">
        <f>E7-E8</f>
        <v>440793</v>
      </c>
      <c r="F9" s="6">
        <f t="shared" ref="F9:J9" si="1">F7-F8</f>
        <v>79120</v>
      </c>
      <c r="G9" s="6">
        <f t="shared" si="1"/>
        <v>52850</v>
      </c>
      <c r="H9" s="6">
        <f t="shared" si="1"/>
        <v>7748</v>
      </c>
      <c r="I9" s="6">
        <f t="shared" si="1"/>
        <v>-4493</v>
      </c>
      <c r="J9" s="6">
        <f t="shared" si="1"/>
        <v>576018</v>
      </c>
    </row>
    <row r="10" spans="1:10">
      <c r="E10" s="6"/>
      <c r="F10" s="6"/>
      <c r="G10" s="6"/>
      <c r="H10" s="6"/>
      <c r="I10" s="6"/>
      <c r="J10" s="6"/>
    </row>
    <row r="11" spans="1:10">
      <c r="A11" s="2" t="s">
        <v>37</v>
      </c>
      <c r="E11" s="6">
        <v>284097</v>
      </c>
      <c r="F11" s="6">
        <v>44600</v>
      </c>
      <c r="G11" s="6">
        <v>45580</v>
      </c>
      <c r="H11" s="6">
        <v>4872</v>
      </c>
      <c r="I11" s="6">
        <v>942</v>
      </c>
      <c r="J11" s="6">
        <f>SUM(E11:I11)</f>
        <v>380091</v>
      </c>
    </row>
    <row r="12" spans="1:10">
      <c r="A12" s="2" t="s">
        <v>38</v>
      </c>
      <c r="E12" s="7">
        <v>0</v>
      </c>
      <c r="F12" s="7">
        <v>0</v>
      </c>
      <c r="G12" s="7">
        <v>0</v>
      </c>
      <c r="H12" s="7">
        <v>0</v>
      </c>
      <c r="I12" s="7">
        <v>21618</v>
      </c>
      <c r="J12" s="7">
        <f>SUM(E12:I12)</f>
        <v>21618</v>
      </c>
    </row>
    <row r="13" spans="1:10">
      <c r="A13" s="2" t="s">
        <v>39</v>
      </c>
      <c r="E13" s="6">
        <f>E9-E11-E12</f>
        <v>156696</v>
      </c>
      <c r="F13" s="6">
        <f t="shared" ref="F13:J13" si="2">F9-F11-F12</f>
        <v>34520</v>
      </c>
      <c r="G13" s="6">
        <f t="shared" si="2"/>
        <v>7270</v>
      </c>
      <c r="H13" s="6">
        <f t="shared" si="2"/>
        <v>2876</v>
      </c>
      <c r="I13" s="6">
        <f t="shared" si="2"/>
        <v>-27053</v>
      </c>
      <c r="J13" s="6">
        <f t="shared" si="2"/>
        <v>174309</v>
      </c>
    </row>
    <row r="14" spans="1:10">
      <c r="E14" s="6"/>
      <c r="F14" s="6"/>
      <c r="G14" s="6"/>
      <c r="H14" s="6"/>
      <c r="I14" s="6"/>
      <c r="J14" s="6"/>
    </row>
    <row r="15" spans="1:10">
      <c r="A15" s="2" t="s">
        <v>40</v>
      </c>
      <c r="E15" s="6">
        <v>-6400</v>
      </c>
      <c r="F15" s="6">
        <v>-269</v>
      </c>
      <c r="G15" s="6">
        <v>514</v>
      </c>
      <c r="H15" s="6">
        <v>0</v>
      </c>
      <c r="I15" s="6">
        <v>409</v>
      </c>
      <c r="J15" s="6">
        <f>SUM(E15:I15)</f>
        <v>-5746</v>
      </c>
    </row>
    <row r="16" spans="1:10">
      <c r="A16" s="2" t="s">
        <v>41</v>
      </c>
      <c r="E16" s="6">
        <v>1477</v>
      </c>
      <c r="F16" s="6">
        <v>180</v>
      </c>
      <c r="G16" s="6">
        <v>142</v>
      </c>
      <c r="H16" s="6">
        <v>12</v>
      </c>
      <c r="I16" s="6">
        <v>426</v>
      </c>
      <c r="J16" s="6">
        <f>SUM(E16:I16)</f>
        <v>2237</v>
      </c>
    </row>
    <row r="17" spans="1:10">
      <c r="A17" s="2" t="s">
        <v>42</v>
      </c>
      <c r="E17" s="7">
        <v>10181</v>
      </c>
      <c r="F17" s="7">
        <v>2428</v>
      </c>
      <c r="G17" s="7">
        <v>1633</v>
      </c>
      <c r="H17" s="7">
        <v>1040</v>
      </c>
      <c r="I17" s="7">
        <v>-1251</v>
      </c>
      <c r="J17" s="7">
        <f>SUM(E17:I17)</f>
        <v>14031</v>
      </c>
    </row>
    <row r="18" spans="1:10">
      <c r="A18" s="2" t="s">
        <v>43</v>
      </c>
      <c r="E18" s="6">
        <f>E13+E15+E16-E17</f>
        <v>141592</v>
      </c>
      <c r="F18" s="6">
        <f t="shared" ref="F18:J18" si="3">F13+F15+F16-F17</f>
        <v>32003</v>
      </c>
      <c r="G18" s="6">
        <f t="shared" si="3"/>
        <v>6293</v>
      </c>
      <c r="H18" s="6">
        <f t="shared" si="3"/>
        <v>1848</v>
      </c>
      <c r="I18" s="6">
        <f t="shared" si="3"/>
        <v>-24967</v>
      </c>
      <c r="J18" s="6">
        <f t="shared" si="3"/>
        <v>156769</v>
      </c>
    </row>
    <row r="19" spans="1:10">
      <c r="E19" s="6"/>
      <c r="F19" s="6"/>
      <c r="G19" s="6"/>
      <c r="H19" s="6"/>
      <c r="I19" s="6"/>
      <c r="J19" s="6"/>
    </row>
    <row r="20" spans="1:10">
      <c r="A20" s="2" t="s">
        <v>44</v>
      </c>
      <c r="E20" s="7">
        <v>54179</v>
      </c>
      <c r="F20" s="7">
        <v>11605</v>
      </c>
      <c r="G20" s="7">
        <v>2291</v>
      </c>
      <c r="H20" s="7">
        <v>727</v>
      </c>
      <c r="I20" s="7">
        <v>-6</v>
      </c>
      <c r="J20" s="7">
        <f>SUM(E20:I20)</f>
        <v>68796</v>
      </c>
    </row>
    <row r="21" spans="1:10" ht="15.75" thickBot="1">
      <c r="A21" s="2" t="s">
        <v>45</v>
      </c>
      <c r="E21" s="21">
        <f>E18-E20</f>
        <v>87413</v>
      </c>
      <c r="F21" s="21">
        <f t="shared" ref="F21:J21" si="4">F18-F20</f>
        <v>20398</v>
      </c>
      <c r="G21" s="21">
        <f t="shared" si="4"/>
        <v>4002</v>
      </c>
      <c r="H21" s="21">
        <f t="shared" si="4"/>
        <v>1121</v>
      </c>
      <c r="I21" s="21">
        <f t="shared" si="4"/>
        <v>-24961</v>
      </c>
      <c r="J21" s="21">
        <f t="shared" si="4"/>
        <v>87973</v>
      </c>
    </row>
    <row r="22" spans="1:10" ht="15.75" thickTop="1">
      <c r="D22" s="24" t="s">
        <v>91</v>
      </c>
      <c r="E22" s="25">
        <f>E21/$J$21</f>
        <v>0.99363441055778479</v>
      </c>
      <c r="F22" s="25">
        <f t="shared" ref="F22:J22" si="5">F21/$J$21</f>
        <v>0.23186659543268959</v>
      </c>
      <c r="G22" s="25">
        <f t="shared" si="5"/>
        <v>4.5491230263830951E-2</v>
      </c>
      <c r="H22" s="25">
        <f t="shared" si="5"/>
        <v>1.2742546008434406E-2</v>
      </c>
      <c r="I22" s="25">
        <f t="shared" si="5"/>
        <v>-0.28373478226273968</v>
      </c>
      <c r="J22" s="25">
        <f t="shared" si="5"/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2"/>
  <sheetViews>
    <sheetView showGridLines="0" zoomScale="80" zoomScaleNormal="80" zoomScalePageLayoutView="80" workbookViewId="0">
      <pane ySplit="4" topLeftCell="A38" activePane="bottomLeft" state="frozen"/>
      <selection pane="bottomLeft" activeCell="M17" sqref="M17"/>
    </sheetView>
  </sheetViews>
  <sheetFormatPr defaultColWidth="9.140625" defaultRowHeight="15"/>
  <cols>
    <col min="1" max="3" width="3.7109375" style="2" customWidth="1"/>
    <col min="4" max="4" width="35.42578125" style="2" customWidth="1"/>
    <col min="5" max="5" width="13.7109375" style="2" customWidth="1"/>
    <col min="6" max="6" width="17.140625" style="2" customWidth="1"/>
    <col min="7" max="16384" width="9.140625" style="2"/>
  </cols>
  <sheetData>
    <row r="1" spans="1:7">
      <c r="A1" s="1" t="s">
        <v>92</v>
      </c>
    </row>
    <row r="3" spans="1:7" ht="15.75" thickBot="1"/>
    <row r="4" spans="1:7" ht="30" thickBot="1">
      <c r="A4" s="31" t="s">
        <v>93</v>
      </c>
      <c r="B4" s="32"/>
      <c r="C4" s="32"/>
      <c r="D4" s="33"/>
      <c r="E4" s="22" t="s">
        <v>94</v>
      </c>
      <c r="F4" s="22" t="s">
        <v>95</v>
      </c>
      <c r="G4" s="15"/>
    </row>
    <row r="6" spans="1:7">
      <c r="A6" s="2" t="s">
        <v>96</v>
      </c>
      <c r="E6" s="26">
        <v>924</v>
      </c>
      <c r="F6" s="27">
        <f>E6/$E$28</f>
        <v>0.12411014103425118</v>
      </c>
    </row>
    <row r="7" spans="1:7">
      <c r="A7" s="2" t="s">
        <v>97</v>
      </c>
      <c r="E7" s="26">
        <v>450</v>
      </c>
      <c r="F7" s="27">
        <f t="shared" ref="F7:F8" si="0">E7/$E$28</f>
        <v>6.0443250503693757E-2</v>
      </c>
    </row>
    <row r="8" spans="1:7">
      <c r="A8" s="2" t="s">
        <v>98</v>
      </c>
      <c r="E8" s="26">
        <v>50</v>
      </c>
      <c r="F8" s="27">
        <f t="shared" si="0"/>
        <v>6.7159167226326392E-3</v>
      </c>
    </row>
    <row r="9" spans="1:7">
      <c r="E9" s="26"/>
      <c r="F9" s="15"/>
    </row>
    <row r="10" spans="1:7">
      <c r="A10" s="2" t="s">
        <v>99</v>
      </c>
      <c r="E10" s="26">
        <v>974</v>
      </c>
      <c r="F10" s="27">
        <f t="shared" ref="F10:F11" si="1">E10/$E$28</f>
        <v>0.1308260577568838</v>
      </c>
    </row>
    <row r="11" spans="1:7">
      <c r="A11" s="2" t="s">
        <v>103</v>
      </c>
      <c r="E11" s="26">
        <v>450</v>
      </c>
      <c r="F11" s="27">
        <f t="shared" si="1"/>
        <v>6.0443250503693757E-2</v>
      </c>
    </row>
    <row r="12" spans="1:7">
      <c r="E12" s="26"/>
      <c r="F12" s="15"/>
    </row>
    <row r="13" spans="1:7">
      <c r="A13" s="2" t="s">
        <v>100</v>
      </c>
      <c r="E13" s="26">
        <v>975</v>
      </c>
      <c r="F13" s="27">
        <f>E13/$E$28</f>
        <v>0.13096037609133646</v>
      </c>
    </row>
    <row r="14" spans="1:7">
      <c r="E14" s="26"/>
      <c r="F14" s="15"/>
    </row>
    <row r="15" spans="1:7">
      <c r="A15" s="2" t="s">
        <v>101</v>
      </c>
      <c r="E15" s="26">
        <v>146</v>
      </c>
      <c r="F15" s="27">
        <f t="shared" ref="F15:F16" si="2">E15/$E$28</f>
        <v>1.9610476830087306E-2</v>
      </c>
    </row>
    <row r="16" spans="1:7">
      <c r="A16" s="2" t="s">
        <v>102</v>
      </c>
      <c r="E16" s="26">
        <v>86</v>
      </c>
      <c r="F16" s="27">
        <f t="shared" si="2"/>
        <v>1.1551376762928139E-2</v>
      </c>
    </row>
    <row r="17" spans="1:6">
      <c r="E17" s="26"/>
      <c r="F17" s="15"/>
    </row>
    <row r="18" spans="1:6">
      <c r="A18" s="2" t="s">
        <v>104</v>
      </c>
      <c r="E18" s="26">
        <v>960</v>
      </c>
      <c r="F18" s="27">
        <f t="shared" ref="F18:F20" si="3">E18/$E$28</f>
        <v>0.12894560107454667</v>
      </c>
    </row>
    <row r="19" spans="1:6">
      <c r="A19" s="2" t="s">
        <v>105</v>
      </c>
      <c r="E19" s="26">
        <v>1046</v>
      </c>
      <c r="F19" s="27">
        <f t="shared" si="3"/>
        <v>0.14049697783747481</v>
      </c>
    </row>
    <row r="20" spans="1:6">
      <c r="A20" s="2" t="s">
        <v>106</v>
      </c>
      <c r="E20" s="26">
        <v>277</v>
      </c>
      <c r="F20" s="27">
        <f t="shared" si="3"/>
        <v>3.7206178643384824E-2</v>
      </c>
    </row>
    <row r="21" spans="1:6">
      <c r="E21" s="26"/>
      <c r="F21" s="15"/>
    </row>
    <row r="22" spans="1:6">
      <c r="A22" s="2" t="s">
        <v>107</v>
      </c>
      <c r="E22" s="26">
        <v>780</v>
      </c>
      <c r="F22" s="27">
        <f>E22/$E$28</f>
        <v>0.10476830087306917</v>
      </c>
    </row>
    <row r="23" spans="1:6">
      <c r="E23" s="26"/>
      <c r="F23" s="15"/>
    </row>
    <row r="24" spans="1:6">
      <c r="A24" s="2" t="s">
        <v>108</v>
      </c>
      <c r="E24" s="26">
        <v>27</v>
      </c>
      <c r="F24" s="27">
        <f>E24/$E$28</f>
        <v>3.6265950302216254E-3</v>
      </c>
    </row>
    <row r="25" spans="1:6">
      <c r="E25" s="26"/>
      <c r="F25" s="15"/>
    </row>
    <row r="26" spans="1:6">
      <c r="A26" s="2" t="s">
        <v>109</v>
      </c>
      <c r="E26" s="28">
        <v>300</v>
      </c>
      <c r="F26" s="34">
        <f>E26/$E$28</f>
        <v>4.0295500335795834E-2</v>
      </c>
    </row>
    <row r="27" spans="1:6">
      <c r="E27" s="26"/>
      <c r="F27" s="15"/>
    </row>
    <row r="28" spans="1:6">
      <c r="B28" s="2" t="s">
        <v>110</v>
      </c>
      <c r="E28" s="64">
        <f>SUM(E6:E27)</f>
        <v>7445</v>
      </c>
      <c r="F28" s="65">
        <f>E28/$E$28</f>
        <v>1</v>
      </c>
    </row>
    <row r="29" spans="1:6">
      <c r="E29" s="29"/>
      <c r="F29" s="15"/>
    </row>
    <row r="30" spans="1:6">
      <c r="B30" s="2" t="s">
        <v>111</v>
      </c>
      <c r="E30" s="30">
        <v>142.88999999999999</v>
      </c>
      <c r="F30" s="15"/>
    </row>
    <row r="31" spans="1:6">
      <c r="E31" s="29"/>
      <c r="F31" s="15"/>
    </row>
    <row r="32" spans="1:6">
      <c r="C32" s="2" t="s">
        <v>112</v>
      </c>
      <c r="E32" s="29">
        <f>SUM(E28:E31)</f>
        <v>7587.89</v>
      </c>
      <c r="F3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Assignment Ratios</vt:lpstr>
      <vt:lpstr>Ex 6a</vt:lpstr>
      <vt:lpstr>Ex 6b</vt:lpstr>
      <vt:lpstr>Ex 6c</vt:lpstr>
      <vt:lpstr>Ex 3a</vt:lpstr>
      <vt:lpstr>Ex 3b</vt:lpstr>
      <vt:lpstr>Ex 3c</vt:lpstr>
      <vt:lpstr>Ex 4</vt:lpstr>
      <vt:lpstr>Ex 5</vt:lpstr>
      <vt:lpstr>Ex 3a CS</vt:lpstr>
      <vt:lpstr>Ex 3b CS</vt:lpstr>
      <vt:lpstr>Ex 6a CS</vt:lpstr>
      <vt:lpstr>Ex 6b CS</vt:lpstr>
      <vt:lpstr>Ex 7b</vt:lpstr>
      <vt:lpstr>Ex 3b  Trends</vt:lpstr>
      <vt:lpstr>Ex 6b Trends</vt:lpstr>
    </vt:vector>
  </TitlesOfParts>
  <Company>StoneTurn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sboyles</dc:creator>
  <cp:lastModifiedBy>Amit</cp:lastModifiedBy>
  <cp:lastPrinted>2018-01-29T17:47:41Z</cp:lastPrinted>
  <dcterms:created xsi:type="dcterms:W3CDTF">2009-11-28T06:14:21Z</dcterms:created>
  <dcterms:modified xsi:type="dcterms:W3CDTF">2018-02-01T07:23:55Z</dcterms:modified>
</cp:coreProperties>
</file>