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<sst xmlns="http://schemas.openxmlformats.org/spreadsheetml/2006/main" count="145" uniqueCount="122">
  <si>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 xml:space="preserve">     Comprehensive master budget</t>
  </si>
  <si>
    <t>a.</t>
  </si>
  <si>
    <t>Sales budget:</t>
  </si>
  <si>
    <t>December</t>
  </si>
  <si>
    <t>January</t>
  </si>
  <si>
    <t>February</t>
  </si>
  <si>
    <t>March</t>
  </si>
  <si>
    <t>First Quarter</t>
  </si>
  <si>
    <t xml:space="preserve">Total sales </t>
  </si>
  <si>
    <t>b.</t>
  </si>
  <si>
    <t>Cash receipts budget:</t>
  </si>
  <si>
    <t xml:space="preserve">Cash sales </t>
  </si>
  <si>
    <t xml:space="preserve">Total cash receipts </t>
  </si>
  <si>
    <t xml:space="preserve"> </t>
  </si>
  <si>
    <t>c.</t>
  </si>
  <si>
    <t>Purchases budget:</t>
  </si>
  <si>
    <t>First</t>
  </si>
  <si>
    <t>Quarter</t>
  </si>
  <si>
    <t>Budgeted cost of</t>
  </si>
  <si>
    <t xml:space="preserve">goods sold </t>
  </si>
  <si>
    <t>Add: Desired</t>
  </si>
  <si>
    <t xml:space="preserve">ending inventory </t>
  </si>
  <si>
    <t>Less: Expected</t>
  </si>
  <si>
    <t xml:space="preserve">Purchases </t>
  </si>
  <si>
    <t>d.</t>
  </si>
  <si>
    <t>Cash disbursements budget:</t>
  </si>
  <si>
    <t>Inventory purchases:</t>
  </si>
  <si>
    <t>Other expenses:</t>
  </si>
  <si>
    <t xml:space="preserve">Sales salaries </t>
  </si>
  <si>
    <t xml:space="preserve">Advertising and promotion </t>
  </si>
  <si>
    <t xml:space="preserve">Administrative salaries </t>
  </si>
  <si>
    <t xml:space="preserve">Sales commissions </t>
  </si>
  <si>
    <t xml:space="preserve">Total cash payments for other  expenses </t>
  </si>
  <si>
    <t xml:space="preserve">Total cash disbursements </t>
  </si>
  <si>
    <t>e.</t>
  </si>
  <si>
    <t>Summary cash budget:</t>
  </si>
  <si>
    <t xml:space="preserve">Cash receipts [from req. (b)] </t>
  </si>
  <si>
    <t xml:space="preserve">Purchase of equipment </t>
  </si>
  <si>
    <t xml:space="preserve">Payment of dividends </t>
  </si>
  <si>
    <t>Change in cash balance during</t>
  </si>
  <si>
    <t xml:space="preserve">first quarter </t>
  </si>
  <si>
    <t>f.</t>
  </si>
  <si>
    <t>Analysis of short-term financing needs:</t>
  </si>
  <si>
    <t xml:space="preserve">Less: Minimum cash balance </t>
  </si>
  <si>
    <t xml:space="preserve">Cash available for equipment purchases </t>
  </si>
  <si>
    <t xml:space="preserve">Projected proceeds from sale of marketable securities </t>
  </si>
  <si>
    <t xml:space="preserve">Cash available </t>
  </si>
  <si>
    <t xml:space="preserve">Less: Cost of investment in equipment </t>
  </si>
  <si>
    <t xml:space="preserve">Required short-term borrowing </t>
  </si>
  <si>
    <t>g.</t>
  </si>
  <si>
    <t>Budgeted Income Statement</t>
  </si>
  <si>
    <t xml:space="preserve">Sales revenue </t>
  </si>
  <si>
    <t xml:space="preserve">Less: Cost of goods sold </t>
  </si>
  <si>
    <t xml:space="preserve">Gross margin </t>
  </si>
  <si>
    <t>Selling and administrative expenses:</t>
  </si>
  <si>
    <t xml:space="preserve">Depreciation </t>
  </si>
  <si>
    <t xml:space="preserve">Interest on bonds </t>
  </si>
  <si>
    <t xml:space="preserve">Interest on short-term bank loan </t>
  </si>
  <si>
    <t xml:space="preserve">Property taxes </t>
  </si>
  <si>
    <t xml:space="preserve">Total selling and administrative expenses </t>
  </si>
  <si>
    <t xml:space="preserve">Net income </t>
  </si>
  <si>
    <t>h.</t>
  </si>
  <si>
    <t xml:space="preserve">Add: Net income </t>
  </si>
  <si>
    <t xml:space="preserve">Deduct: Dividends </t>
  </si>
  <si>
    <t>i.</t>
  </si>
  <si>
    <t>Budgeted Balance Sheet</t>
  </si>
  <si>
    <t xml:space="preserve">Cash </t>
  </si>
  <si>
    <t xml:space="preserve">Inventory </t>
  </si>
  <si>
    <t xml:space="preserve">Total assets </t>
  </si>
  <si>
    <t xml:space="preserve">Bond interest payable </t>
  </si>
  <si>
    <t xml:space="preserve">Property taxes payable </t>
  </si>
  <si>
    <t xml:space="preserve">Common Stock </t>
  </si>
  <si>
    <t xml:space="preserve">Retained earnings </t>
  </si>
  <si>
    <t xml:space="preserve">Total liabilities and stockholders' equity </t>
  </si>
  <si>
    <t xml:space="preserve">Sales on account [req. (a)] </t>
  </si>
  <si>
    <t xml:space="preserve">Cost of equipment acquired </t>
  </si>
  <si>
    <t xml:space="preserve">Depreciation expense for first quarter </t>
  </si>
  <si>
    <t xml:space="preserve">Purchases [req. (c)] </t>
  </si>
  <si>
    <t xml:space="preserve">Cash payments for purchases [req. (d)] </t>
  </si>
  <si>
    <t xml:space="preserve">Total goods needed </t>
  </si>
  <si>
    <t xml:space="preserve">beginning inventory </t>
  </si>
  <si>
    <t xml:space="preserve">Cash payments for purchases during the preceding month† </t>
  </si>
  <si>
    <t xml:space="preserve">Total cash payments for inventory purchases </t>
  </si>
  <si>
    <t xml:space="preserve">Cash disbursements [from req. (d)] </t>
  </si>
  <si>
    <t xml:space="preserve">Change in cash balanceduring period due to operations </t>
  </si>
  <si>
    <t xml:space="preserve">Beautifully Fabulous Beauty Salon </t>
  </si>
  <si>
    <t>Cash sales</t>
  </si>
  <si>
    <t>Sales on account</t>
  </si>
  <si>
    <t>Cash collections from credit sales made during current month</t>
  </si>
  <si>
    <t>Property taxes</t>
  </si>
  <si>
    <t>Interest on bonds</t>
  </si>
  <si>
    <t>Cash payments for purchases during the current month</t>
  </si>
  <si>
    <t xml:space="preserve">Sale of marketable securities (1/2/10) </t>
  </si>
  <si>
    <t xml:space="preserve">Proceeds from bank loan (1/2/10) </t>
  </si>
  <si>
    <t xml:space="preserve">Repayment of bank loan (3/31/10) </t>
  </si>
  <si>
    <t>Interest on bank loan</t>
  </si>
  <si>
    <t>Cash balance, 1/1/10</t>
  </si>
  <si>
    <t>Cash balance, 3/31/10</t>
  </si>
  <si>
    <t>Projected cash balance as of December 31, 2009</t>
  </si>
  <si>
    <t>for the First Quarter of 2010</t>
  </si>
  <si>
    <t>Beautifully Fabulous Beauty Salon      Budgeted Statement of Retained Earnings for the First Quarter of 2010</t>
  </si>
  <si>
    <t>Retained earnings, 12/31/09</t>
  </si>
  <si>
    <t>Retained earnings, 3/31/10</t>
  </si>
  <si>
    <t>Buildings and equipment (net of accumulated depreciation)</t>
  </si>
  <si>
    <t>Accounts receivable</t>
  </si>
  <si>
    <t>Accounts payable</t>
  </si>
  <si>
    <t xml:space="preserve">Bonds payable (10%; due in 2015) </t>
  </si>
  <si>
    <t>Accounts receivable, 12/31/09</t>
  </si>
  <si>
    <t xml:space="preserve">Total cash collections from credit sales  [req. (b)] </t>
  </si>
  <si>
    <t>Accounts receivable, 3/31/10</t>
  </si>
  <si>
    <t>Buildings and equipment (net), 12/31/09</t>
  </si>
  <si>
    <t>Buildings and equipment (net), 3/31/10</t>
  </si>
  <si>
    <t>Accounts payable, 12/31/09</t>
  </si>
  <si>
    <t>Accounts payable, 3/31/10</t>
  </si>
  <si>
    <t>Analysis Table to determine Balance Sheet account amounts</t>
  </si>
  <si>
    <t>Cash collections from credit sales made during previous month</t>
  </si>
  <si>
    <t xml:space="preserve">Cosmetics Sales commissions are paid at 2% percent of Sales. </t>
  </si>
  <si>
    <t xml:space="preserve">BFBS’ cost of goods sold (COGS) is normally 70% of sales. </t>
  </si>
  <si>
    <t>40% of purchases on account are paid within the same month of purchase. The remainder or 60% is paid the following month of purchase</t>
  </si>
  <si>
    <t xml:space="preserve"> Including December  Tax of previous year.</t>
  </si>
  <si>
    <t>Assumed purcahsed from loan at beginning of quarter</t>
  </si>
  <si>
    <t xml:space="preserve"> assumed 10%  of common  stock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</si>
</sst>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&quot;$&quot;#,##0.0_);[Red]\(&quot;$&quot;#,##0.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u val="double"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18"/>
      <name val="Arial Narrow"/>
      <family val="2"/>
    </font>
    <font>
      <b/>
      <sz val="12"/>
      <color indexed="1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6" fontId="17" fillId="0" borderId="10" xfId="0" applyNumberFormat="1" applyFont="1" applyBorder="1" applyAlignment="1">
      <alignment horizontal="left" vertical="top" wrapText="1"/>
    </xf>
    <xf numFmtId="6" fontId="17" fillId="0" borderId="10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6" fontId="17" fillId="0" borderId="11" xfId="0" applyNumberFormat="1" applyFont="1" applyBorder="1" applyAlignment="1">
      <alignment horizontal="right" vertical="top" wrapText="1"/>
    </xf>
    <xf numFmtId="3" fontId="17" fillId="0" borderId="11" xfId="0" applyNumberFormat="1" applyFont="1" applyBorder="1" applyAlignment="1">
      <alignment horizontal="right" vertical="top" wrapText="1"/>
    </xf>
    <xf numFmtId="6" fontId="17" fillId="0" borderId="0" xfId="0" applyNumberFormat="1" applyFont="1" applyBorder="1" applyAlignment="1">
      <alignment horizontal="right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 horizontal="center" vertical="top" wrapText="1"/>
    </xf>
    <xf numFmtId="6" fontId="17" fillId="0" borderId="13" xfId="0" applyNumberFormat="1" applyFont="1" applyBorder="1" applyAlignment="1">
      <alignment horizontal="right" vertical="top" wrapText="1"/>
    </xf>
    <xf numFmtId="3" fontId="17" fillId="0" borderId="13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6" fontId="22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6" fontId="22" fillId="0" borderId="10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6" fontId="21" fillId="0" borderId="10" xfId="0" applyNumberFormat="1" applyFont="1" applyBorder="1" applyAlignment="1">
      <alignment horizontal="right" vertical="top" wrapText="1"/>
    </xf>
    <xf numFmtId="3" fontId="21" fillId="0" borderId="0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6" fontId="22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left"/>
    </xf>
    <xf numFmtId="0" fontId="23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justify"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37" fontId="21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left"/>
    </xf>
    <xf numFmtId="170" fontId="21" fillId="0" borderId="10" xfId="0" applyNumberFormat="1" applyFont="1" applyBorder="1" applyAlignment="1">
      <alignment horizontal="left" vertical="top" wrapText="1"/>
    </xf>
    <xf numFmtId="170" fontId="21" fillId="0" borderId="10" xfId="0" applyNumberFormat="1" applyFont="1" applyBorder="1" applyAlignment="1">
      <alignment horizontal="right" vertical="top" wrapText="1"/>
    </xf>
    <xf numFmtId="6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6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top"/>
    </xf>
    <xf numFmtId="6" fontId="1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8" fontId="18" fillId="0" borderId="0" xfId="0" applyNumberFormat="1" applyFont="1" applyAlignment="1">
      <alignment/>
    </xf>
    <xf numFmtId="6" fontId="18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6" fontId="27" fillId="0" borderId="11" xfId="0" applyNumberFormat="1" applyFont="1" applyBorder="1" applyAlignment="1">
      <alignment horizontal="right" vertical="top" wrapText="1"/>
    </xf>
    <xf numFmtId="6" fontId="27" fillId="0" borderId="10" xfId="0" applyNumberFormat="1" applyFont="1" applyBorder="1" applyAlignment="1">
      <alignment horizontal="right" vertical="top" wrapText="1"/>
    </xf>
    <xf numFmtId="3" fontId="27" fillId="0" borderId="10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169" fontId="17" fillId="0" borderId="11" xfId="0" applyNumberFormat="1" applyFont="1" applyBorder="1" applyAlignment="1">
      <alignment horizontal="center" vertical="top" wrapText="1"/>
    </xf>
    <xf numFmtId="169" fontId="17" fillId="0" borderId="15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3" fontId="25" fillId="0" borderId="13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3" fontId="25" fillId="0" borderId="13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wrapText="1"/>
    </xf>
    <xf numFmtId="0" fontId="17" fillId="0" borderId="20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21" xfId="0" applyFont="1" applyBorder="1" applyAlignment="1">
      <alignment horizontal="righ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7" fillId="0" borderId="2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workbookViewId="0" topLeftCell="A1">
      <selection activeCell="J3" sqref="A3:IV107"/>
    </sheetView>
  </sheetViews>
  <sheetFormatPr defaultColWidth="9.140625" defaultRowHeight="15"/>
  <cols>
    <col min="1" max="1" width="2.57421875" style="2" customWidth="1"/>
    <col min="2" max="2" width="21.57421875" style="2" customWidth="1"/>
    <col min="3" max="3" width="13.8515625" style="3" customWidth="1"/>
    <col min="4" max="4" width="11.421875" style="2" customWidth="1"/>
    <col min="5" max="5" width="13.28125" style="2" customWidth="1"/>
    <col min="6" max="6" width="12.8515625" style="2" customWidth="1"/>
    <col min="7" max="7" width="14.8515625" style="2" customWidth="1"/>
    <col min="8" max="8" width="11.00390625" style="2" customWidth="1"/>
    <col min="9" max="9" width="25.421875" style="2" customWidth="1"/>
    <col min="10" max="16384" width="9.140625" style="2" customWidth="1"/>
  </cols>
  <sheetData>
    <row r="1" spans="1:5" ht="18">
      <c r="A1" s="1"/>
      <c r="C1" s="104" t="s">
        <v>85</v>
      </c>
      <c r="D1" s="104"/>
      <c r="E1" s="104"/>
    </row>
    <row r="2" spans="1:5" ht="15.75">
      <c r="A2" s="1"/>
      <c r="B2" s="1"/>
      <c r="C2" s="4" t="s">
        <v>0</v>
      </c>
      <c r="E2" s="67"/>
    </row>
    <row r="3" spans="1:9" ht="18.75" customHeight="1" hidden="1">
      <c r="A3" s="119" t="s">
        <v>1</v>
      </c>
      <c r="B3" s="122" t="s">
        <v>2</v>
      </c>
      <c r="C3" s="130"/>
      <c r="D3" s="111"/>
      <c r="E3" s="111"/>
      <c r="F3" s="111"/>
      <c r="G3" s="111"/>
      <c r="H3" s="111"/>
      <c r="I3" s="118"/>
    </row>
    <row r="4" spans="1:9" ht="15.75" hidden="1">
      <c r="A4" s="119"/>
      <c r="B4" s="123"/>
      <c r="C4" s="131"/>
      <c r="D4" s="129"/>
      <c r="E4" s="129"/>
      <c r="F4" s="129"/>
      <c r="G4" s="129"/>
      <c r="H4" s="111"/>
      <c r="I4" s="118"/>
    </row>
    <row r="5" spans="1:9" ht="15.75" hidden="1">
      <c r="A5" s="5"/>
      <c r="B5" s="13"/>
      <c r="C5" s="55">
        <v>2009</v>
      </c>
      <c r="D5" s="15"/>
      <c r="E5" s="15">
        <v>2010</v>
      </c>
      <c r="F5" s="15"/>
      <c r="G5" s="15"/>
      <c r="H5" s="24"/>
      <c r="I5" s="23"/>
    </row>
    <row r="6" spans="1:9" ht="15.75" customHeight="1" hidden="1">
      <c r="A6" s="119"/>
      <c r="B6" s="122"/>
      <c r="C6" s="56"/>
      <c r="D6" s="127"/>
      <c r="E6" s="128"/>
      <c r="F6" s="17"/>
      <c r="G6" s="22" t="s">
        <v>7</v>
      </c>
      <c r="H6" s="33"/>
      <c r="I6" s="24"/>
    </row>
    <row r="7" spans="1:9" ht="15.75" hidden="1">
      <c r="A7" s="119"/>
      <c r="B7" s="123"/>
      <c r="C7" s="57" t="s">
        <v>3</v>
      </c>
      <c r="D7" s="25" t="s">
        <v>4</v>
      </c>
      <c r="E7" s="25" t="s">
        <v>5</v>
      </c>
      <c r="F7" s="25" t="s">
        <v>6</v>
      </c>
      <c r="H7" s="34"/>
      <c r="I7" s="24"/>
    </row>
    <row r="8" spans="1:9" ht="15.75" hidden="1">
      <c r="A8" s="5"/>
      <c r="B8" s="13" t="s">
        <v>8</v>
      </c>
      <c r="C8" s="19">
        <v>500000</v>
      </c>
      <c r="D8" s="19">
        <f>C8*1.11</f>
        <v>555000</v>
      </c>
      <c r="E8" s="19">
        <f>D8*1.11</f>
        <v>616050</v>
      </c>
      <c r="F8" s="19">
        <f>E8*1.11</f>
        <v>683815.5000000001</v>
      </c>
      <c r="G8" s="29">
        <f>SUM(D8:F8)</f>
        <v>1854865.5</v>
      </c>
      <c r="H8" s="35"/>
      <c r="I8" s="81"/>
    </row>
    <row r="9" spans="1:8" ht="15.75" hidden="1">
      <c r="A9" s="5"/>
      <c r="B9" s="13" t="s">
        <v>86</v>
      </c>
      <c r="C9" s="21">
        <f>C8*0.25</f>
        <v>125000</v>
      </c>
      <c r="D9" s="21">
        <f>D8*0.25</f>
        <v>138750</v>
      </c>
      <c r="E9" s="21">
        <f>E8*0.25</f>
        <v>154012.5</v>
      </c>
      <c r="F9" s="21">
        <f>F8*0.25</f>
        <v>170953.87500000003</v>
      </c>
      <c r="G9" s="30"/>
      <c r="H9" s="36"/>
    </row>
    <row r="10" spans="1:9" ht="15.75" hidden="1">
      <c r="A10" s="5"/>
      <c r="B10" s="13" t="s">
        <v>87</v>
      </c>
      <c r="C10" s="21">
        <f>C8-C9</f>
        <v>375000</v>
      </c>
      <c r="D10" s="21">
        <f>D8-D9</f>
        <v>416250</v>
      </c>
      <c r="E10" s="21">
        <f>E8-E9</f>
        <v>462037.5</v>
      </c>
      <c r="F10" s="21">
        <f>F8-F9</f>
        <v>512861.6250000001</v>
      </c>
      <c r="G10" s="30"/>
      <c r="H10" s="36"/>
      <c r="I10" s="82"/>
    </row>
    <row r="11" spans="1:9" ht="15.75" hidden="1">
      <c r="A11" s="5"/>
      <c r="B11" s="5"/>
      <c r="C11" s="7"/>
      <c r="D11" s="120"/>
      <c r="E11" s="120"/>
      <c r="F11" s="5"/>
      <c r="G11" s="5"/>
      <c r="H11" s="99"/>
      <c r="I11" s="99"/>
    </row>
    <row r="12" spans="1:9" ht="15.75" hidden="1">
      <c r="A12" s="5"/>
      <c r="B12" s="5"/>
      <c r="C12" s="7"/>
      <c r="D12" s="111"/>
      <c r="E12" s="111"/>
      <c r="F12" s="5"/>
      <c r="G12" s="5"/>
      <c r="H12" s="111"/>
      <c r="I12" s="111"/>
    </row>
    <row r="13" spans="1:9" ht="15.75" hidden="1">
      <c r="A13" s="5"/>
      <c r="B13" s="5"/>
      <c r="C13" s="7"/>
      <c r="D13" s="111"/>
      <c r="E13" s="111"/>
      <c r="F13" s="5"/>
      <c r="G13" s="5"/>
      <c r="H13" s="111"/>
      <c r="I13" s="111"/>
    </row>
    <row r="14" spans="1:9" ht="15.75" hidden="1">
      <c r="A14" s="5"/>
      <c r="B14" s="5"/>
      <c r="C14" s="7"/>
      <c r="D14" s="111"/>
      <c r="E14" s="111"/>
      <c r="F14" s="5"/>
      <c r="G14" s="5"/>
      <c r="H14" s="111"/>
      <c r="I14" s="111"/>
    </row>
    <row r="15" spans="1:9" ht="21" customHeight="1" hidden="1">
      <c r="A15" s="5" t="s">
        <v>9</v>
      </c>
      <c r="B15" s="13" t="s">
        <v>10</v>
      </c>
      <c r="C15" s="7"/>
      <c r="D15" s="5"/>
      <c r="E15" s="5"/>
      <c r="F15" s="5"/>
      <c r="G15" s="5"/>
      <c r="H15" s="5"/>
      <c r="I15" s="5"/>
    </row>
    <row r="16" spans="1:9" ht="15.75" hidden="1">
      <c r="A16" s="5"/>
      <c r="B16" s="13"/>
      <c r="C16" s="14"/>
      <c r="D16" s="28"/>
      <c r="E16" s="15"/>
      <c r="F16" s="15">
        <v>2010</v>
      </c>
      <c r="G16" s="15"/>
      <c r="H16" s="24"/>
      <c r="I16" s="24"/>
    </row>
    <row r="17" spans="1:8" ht="15.75" customHeight="1" hidden="1">
      <c r="A17" s="119"/>
      <c r="B17" s="122"/>
      <c r="C17" s="125"/>
      <c r="D17" s="17"/>
      <c r="E17" s="17"/>
      <c r="F17" s="17"/>
      <c r="G17" s="15" t="s">
        <v>7</v>
      </c>
      <c r="H17" s="24"/>
    </row>
    <row r="18" spans="1:8" ht="15.75" hidden="1">
      <c r="A18" s="119"/>
      <c r="B18" s="123"/>
      <c r="C18" s="126"/>
      <c r="D18" s="15" t="s">
        <v>4</v>
      </c>
      <c r="E18" s="15" t="s">
        <v>5</v>
      </c>
      <c r="F18" s="15" t="s">
        <v>6</v>
      </c>
      <c r="G18" s="15"/>
      <c r="H18" s="24"/>
    </row>
    <row r="19" spans="1:8" ht="17.25" customHeight="1" hidden="1">
      <c r="A19" s="5"/>
      <c r="B19" s="95" t="s">
        <v>11</v>
      </c>
      <c r="C19" s="96"/>
      <c r="D19" s="19">
        <f>D9</f>
        <v>138750</v>
      </c>
      <c r="E19" s="19">
        <f>E9</f>
        <v>154012.5</v>
      </c>
      <c r="F19" s="19">
        <f>F9</f>
        <v>170953.87500000003</v>
      </c>
      <c r="G19" s="19">
        <f>SUM(D19:F19)</f>
        <v>463716.375</v>
      </c>
      <c r="H19" s="48"/>
    </row>
    <row r="20" spans="1:8" ht="34.5" customHeight="1" hidden="1">
      <c r="A20" s="5"/>
      <c r="B20" s="95" t="s">
        <v>88</v>
      </c>
      <c r="C20" s="96"/>
      <c r="D20" s="21">
        <f>D10*0.1</f>
        <v>41625</v>
      </c>
      <c r="E20" s="21">
        <f>E10*0.1</f>
        <v>46203.75</v>
      </c>
      <c r="F20" s="21">
        <f>F10*0.1</f>
        <v>51286.16250000001</v>
      </c>
      <c r="G20" s="19">
        <f>SUM(D20:F20)</f>
        <v>139114.9125</v>
      </c>
      <c r="H20" s="47"/>
    </row>
    <row r="21" spans="1:8" ht="34.5" customHeight="1" hidden="1">
      <c r="A21" s="5"/>
      <c r="B21" s="95" t="s">
        <v>115</v>
      </c>
      <c r="C21" s="96"/>
      <c r="D21" s="21">
        <v>277000</v>
      </c>
      <c r="E21" s="21">
        <f>D10*0.9</f>
        <v>374625</v>
      </c>
      <c r="F21" s="21">
        <f>E10*0.9</f>
        <v>415833.75</v>
      </c>
      <c r="G21" s="19">
        <f>SUM(D21:F21)</f>
        <v>1067458.75</v>
      </c>
      <c r="H21" s="47"/>
    </row>
    <row r="22" spans="1:8" ht="34.5" customHeight="1" hidden="1">
      <c r="A22" s="5"/>
      <c r="B22" s="95" t="s">
        <v>12</v>
      </c>
      <c r="C22" s="96"/>
      <c r="D22" s="39">
        <f>SUM(D19:D21)</f>
        <v>457375</v>
      </c>
      <c r="E22" s="39">
        <f>SUM(E19:E21)</f>
        <v>574841.25</v>
      </c>
      <c r="F22" s="39">
        <f>SUM(F19:F21)</f>
        <v>638073.7875000001</v>
      </c>
      <c r="G22" s="39">
        <f>SUM(D22:F22)</f>
        <v>1670290.0375</v>
      </c>
      <c r="H22" s="58"/>
    </row>
    <row r="23" spans="1:9" ht="15.75" hidden="1">
      <c r="A23" s="5"/>
      <c r="B23" s="120"/>
      <c r="C23" s="120"/>
      <c r="D23" s="124"/>
      <c r="E23" s="124"/>
      <c r="F23" s="8"/>
      <c r="G23" s="8"/>
      <c r="H23" s="117"/>
      <c r="I23" s="117"/>
    </row>
    <row r="24" ht="15.75" hidden="1">
      <c r="A24" s="11" t="s">
        <v>13</v>
      </c>
    </row>
    <row r="25" spans="1:2" ht="15.75" hidden="1">
      <c r="A25" s="1"/>
      <c r="B25" s="1"/>
    </row>
    <row r="26" spans="1:14" ht="36" customHeight="1" hidden="1">
      <c r="A26" s="119" t="s">
        <v>14</v>
      </c>
      <c r="B26" s="122" t="s">
        <v>15</v>
      </c>
      <c r="C26" s="14"/>
      <c r="D26" s="13"/>
      <c r="E26" s="13"/>
      <c r="F26" s="13"/>
      <c r="G26" s="13"/>
      <c r="H26" s="45"/>
      <c r="I26" s="45"/>
      <c r="J26" s="45"/>
      <c r="K26" s="46"/>
      <c r="L26" s="46"/>
      <c r="M26" s="23"/>
      <c r="N26" s="23"/>
    </row>
    <row r="27" spans="1:14" ht="15.75" hidden="1">
      <c r="A27" s="119"/>
      <c r="B27" s="123"/>
      <c r="C27" s="14"/>
      <c r="D27" s="13"/>
      <c r="E27" s="13"/>
      <c r="F27" s="13"/>
      <c r="G27" s="13"/>
      <c r="H27" s="45"/>
      <c r="I27" s="45"/>
      <c r="J27" s="45"/>
      <c r="K27" s="46"/>
      <c r="L27" s="46"/>
      <c r="M27" s="23"/>
      <c r="N27" s="23"/>
    </row>
    <row r="28" spans="1:14" ht="15.75" hidden="1">
      <c r="A28" s="5"/>
      <c r="B28" s="13"/>
      <c r="C28" s="15">
        <v>2009</v>
      </c>
      <c r="D28" s="15"/>
      <c r="E28" s="15"/>
      <c r="F28" s="15">
        <v>2010</v>
      </c>
      <c r="G28" s="15"/>
      <c r="H28" s="24"/>
      <c r="I28" s="24"/>
      <c r="J28" s="24"/>
      <c r="K28" s="24"/>
      <c r="L28" s="24"/>
      <c r="M28" s="24"/>
      <c r="N28" s="46"/>
    </row>
    <row r="29" spans="1:14" ht="17.25" customHeight="1" hidden="1">
      <c r="A29" s="119"/>
      <c r="B29" s="122"/>
      <c r="C29" s="16"/>
      <c r="D29" s="17"/>
      <c r="E29" s="17"/>
      <c r="F29" s="17"/>
      <c r="G29" s="15" t="s">
        <v>16</v>
      </c>
      <c r="H29" s="27"/>
      <c r="I29" s="27"/>
      <c r="J29" s="24"/>
      <c r="K29" s="24"/>
      <c r="L29" s="23"/>
      <c r="M29" s="23"/>
      <c r="N29" s="23"/>
    </row>
    <row r="30" spans="1:14" ht="15.75" hidden="1">
      <c r="A30" s="119"/>
      <c r="B30" s="123"/>
      <c r="C30" s="14" t="s">
        <v>3</v>
      </c>
      <c r="D30" s="15" t="s">
        <v>4</v>
      </c>
      <c r="E30" s="15" t="s">
        <v>5</v>
      </c>
      <c r="F30" s="15" t="s">
        <v>6</v>
      </c>
      <c r="G30" s="15" t="s">
        <v>17</v>
      </c>
      <c r="H30" s="27"/>
      <c r="I30" s="27"/>
      <c r="J30" s="24"/>
      <c r="K30" s="24"/>
      <c r="L30" s="23"/>
      <c r="M30" s="23"/>
      <c r="N30" s="23"/>
    </row>
    <row r="31" spans="1:14" ht="15.75" hidden="1">
      <c r="A31" s="119"/>
      <c r="B31" s="13" t="s">
        <v>18</v>
      </c>
      <c r="C31" s="16"/>
      <c r="D31" s="37"/>
      <c r="E31" s="37"/>
      <c r="F31" s="37"/>
      <c r="G31" s="37"/>
      <c r="H31" s="27"/>
      <c r="I31" s="27"/>
      <c r="J31" s="47"/>
      <c r="K31" s="47"/>
      <c r="L31" s="23"/>
      <c r="M31" s="23"/>
      <c r="N31" s="23"/>
    </row>
    <row r="32" spans="1:14" ht="15.75" hidden="1">
      <c r="A32" s="119"/>
      <c r="B32" s="13" t="s">
        <v>19</v>
      </c>
      <c r="C32" s="18">
        <f>C8*0.7</f>
        <v>350000</v>
      </c>
      <c r="D32" s="18">
        <f>D8*0.7</f>
        <v>388500</v>
      </c>
      <c r="E32" s="18">
        <f>E8*0.7</f>
        <v>431235</v>
      </c>
      <c r="F32" s="18">
        <f>F8*0.7</f>
        <v>478670.85000000003</v>
      </c>
      <c r="G32" s="19">
        <f>SUM(D32:F32)</f>
        <v>1298405.85</v>
      </c>
      <c r="H32" s="27"/>
      <c r="I32" s="27"/>
      <c r="J32" s="48"/>
      <c r="K32" s="48"/>
      <c r="L32" s="23"/>
      <c r="M32" s="23"/>
      <c r="N32" s="23"/>
    </row>
    <row r="33" spans="1:14" ht="15.75" hidden="1">
      <c r="A33" s="119"/>
      <c r="B33" s="13" t="s">
        <v>20</v>
      </c>
      <c r="C33" s="16"/>
      <c r="D33" s="37"/>
      <c r="E33" s="37"/>
      <c r="F33" s="37"/>
      <c r="G33" s="37"/>
      <c r="H33" s="27"/>
      <c r="I33" s="27"/>
      <c r="J33" s="47"/>
      <c r="K33" s="47"/>
      <c r="L33" s="23"/>
      <c r="M33" s="23"/>
      <c r="N33" s="23"/>
    </row>
    <row r="34" spans="1:14" ht="31.5" customHeight="1" hidden="1">
      <c r="A34" s="119"/>
      <c r="B34" s="13" t="s">
        <v>21</v>
      </c>
      <c r="C34" s="71">
        <v>155000</v>
      </c>
      <c r="D34" s="71">
        <f>E32*0.5</f>
        <v>215617.5</v>
      </c>
      <c r="E34" s="71">
        <f>F32*0.5</f>
        <v>239335.42500000002</v>
      </c>
      <c r="F34" s="72">
        <f>E34</f>
        <v>239335.42500000002</v>
      </c>
      <c r="G34" s="38"/>
      <c r="H34" s="27"/>
      <c r="I34" s="27"/>
      <c r="J34" s="49"/>
      <c r="K34" s="49"/>
      <c r="L34" s="23"/>
      <c r="M34" s="23"/>
      <c r="N34" s="23"/>
    </row>
    <row r="35" spans="1:14" ht="15.75" hidden="1">
      <c r="A35" s="119"/>
      <c r="B35" s="13"/>
      <c r="C35" s="16"/>
      <c r="D35" s="37"/>
      <c r="E35" s="37"/>
      <c r="F35" s="37"/>
      <c r="G35" s="37"/>
      <c r="H35" s="27"/>
      <c r="I35" s="27"/>
      <c r="J35" s="47"/>
      <c r="K35" s="47"/>
      <c r="L35" s="23"/>
      <c r="M35" s="23"/>
      <c r="N35" s="23"/>
    </row>
    <row r="36" spans="1:14" ht="15.75" hidden="1">
      <c r="A36" s="119"/>
      <c r="B36" s="13" t="s">
        <v>79</v>
      </c>
      <c r="C36" s="18">
        <f>SUM(C32:C34)</f>
        <v>505000</v>
      </c>
      <c r="D36" s="18">
        <f>SUM(D32:D34)</f>
        <v>604117.5</v>
      </c>
      <c r="E36" s="18">
        <f>SUM(E32:E34)</f>
        <v>670570.425</v>
      </c>
      <c r="F36" s="18">
        <f>SUM(F32:F34)</f>
        <v>718006.275</v>
      </c>
      <c r="G36" s="40"/>
      <c r="H36" s="27"/>
      <c r="I36" s="27"/>
      <c r="J36" s="48"/>
      <c r="K36" s="48"/>
      <c r="L36" s="23"/>
      <c r="M36" s="23"/>
      <c r="N36" s="23"/>
    </row>
    <row r="37" spans="1:14" ht="15.75" hidden="1">
      <c r="A37" s="111"/>
      <c r="C37" s="16"/>
      <c r="D37" s="37"/>
      <c r="E37" s="37"/>
      <c r="F37" s="37"/>
      <c r="G37" s="37"/>
      <c r="H37" s="27"/>
      <c r="I37" s="27"/>
      <c r="J37" s="47"/>
      <c r="K37" s="47"/>
      <c r="L37" s="23"/>
      <c r="M37" s="23"/>
      <c r="N37" s="23"/>
    </row>
    <row r="38" spans="1:14" ht="15.75" hidden="1">
      <c r="A38" s="111"/>
      <c r="B38" s="13" t="s">
        <v>22</v>
      </c>
      <c r="C38" s="16"/>
      <c r="D38" s="37"/>
      <c r="E38" s="37"/>
      <c r="F38" s="37"/>
      <c r="G38" s="37"/>
      <c r="H38" s="27"/>
      <c r="I38" s="27"/>
      <c r="J38" s="47"/>
      <c r="K38" s="47"/>
      <c r="L38" s="23"/>
      <c r="M38" s="23"/>
      <c r="N38" s="23"/>
    </row>
    <row r="39" spans="1:14" ht="34.5" customHeight="1" hidden="1">
      <c r="A39" s="111"/>
      <c r="B39" s="13" t="s">
        <v>80</v>
      </c>
      <c r="C39" s="71"/>
      <c r="D39" s="72">
        <v>155000</v>
      </c>
      <c r="E39" s="72">
        <f>D34</f>
        <v>215617.5</v>
      </c>
      <c r="F39" s="72">
        <f>E34</f>
        <v>239335.42500000002</v>
      </c>
      <c r="G39" s="38"/>
      <c r="H39" s="27"/>
      <c r="I39" s="27"/>
      <c r="J39" s="49"/>
      <c r="K39" s="49"/>
      <c r="L39" s="23"/>
      <c r="M39" s="23"/>
      <c r="N39" s="23"/>
    </row>
    <row r="40" spans="1:14" ht="15.75" hidden="1">
      <c r="A40" s="5"/>
      <c r="B40" s="13" t="s">
        <v>23</v>
      </c>
      <c r="C40" s="39"/>
      <c r="D40" s="39">
        <f>D36-D39</f>
        <v>449117.5</v>
      </c>
      <c r="E40" s="39">
        <f>E36-E39</f>
        <v>454952.92500000005</v>
      </c>
      <c r="F40" s="39">
        <f>F36-F39</f>
        <v>478670.85</v>
      </c>
      <c r="G40" s="39">
        <f>SUM(D40:F40)</f>
        <v>1382741.275</v>
      </c>
      <c r="H40" s="27"/>
      <c r="I40" s="27"/>
      <c r="J40" s="50"/>
      <c r="K40" s="50"/>
      <c r="L40" s="23"/>
      <c r="M40" s="23"/>
      <c r="N40" s="23"/>
    </row>
    <row r="41" spans="1:14" ht="15.75" hidden="1">
      <c r="A41" s="5"/>
      <c r="B41" s="99"/>
      <c r="C41" s="99"/>
      <c r="D41" s="99"/>
      <c r="E41" s="99"/>
      <c r="F41" s="99"/>
      <c r="G41" s="99"/>
      <c r="H41" s="99"/>
      <c r="I41" s="99"/>
      <c r="J41" s="99"/>
      <c r="K41" s="94"/>
      <c r="L41" s="94"/>
      <c r="M41" s="94"/>
      <c r="N41" s="94"/>
    </row>
    <row r="42" spans="1:2" ht="15.75" hidden="1">
      <c r="A42" s="11"/>
      <c r="B42" s="76" t="s">
        <v>117</v>
      </c>
    </row>
    <row r="43" spans="1:2" ht="15.75" hidden="1">
      <c r="A43" s="1"/>
      <c r="B43" s="1"/>
    </row>
    <row r="44" spans="1:8" ht="36" customHeight="1" hidden="1">
      <c r="A44" s="119" t="s">
        <v>24</v>
      </c>
      <c r="B44" s="13" t="s">
        <v>25</v>
      </c>
      <c r="C44" s="13"/>
      <c r="D44" s="13"/>
      <c r="E44" s="13"/>
      <c r="F44" s="13"/>
      <c r="G44" s="13"/>
      <c r="H44" s="121"/>
    </row>
    <row r="45" spans="1:8" ht="15.75" hidden="1">
      <c r="A45" s="119"/>
      <c r="B45" s="13"/>
      <c r="C45" s="13"/>
      <c r="D45" s="13"/>
      <c r="E45" s="13"/>
      <c r="F45" s="13"/>
      <c r="G45" s="13"/>
      <c r="H45" s="121"/>
    </row>
    <row r="46" spans="1:8" ht="15.75" hidden="1">
      <c r="A46" s="5"/>
      <c r="B46" s="13"/>
      <c r="C46" s="14"/>
      <c r="E46" s="15">
        <v>2010</v>
      </c>
      <c r="F46" s="15"/>
      <c r="G46" s="15"/>
      <c r="H46" s="6"/>
    </row>
    <row r="47" spans="1:8" ht="15.75" hidden="1">
      <c r="A47" s="119"/>
      <c r="B47" s="13"/>
      <c r="C47" s="14"/>
      <c r="D47" s="17"/>
      <c r="E47" s="17"/>
      <c r="F47" s="17"/>
      <c r="G47" s="15" t="s">
        <v>7</v>
      </c>
      <c r="H47" s="121"/>
    </row>
    <row r="48" spans="1:8" ht="15.75" hidden="1">
      <c r="A48" s="119"/>
      <c r="B48" s="13"/>
      <c r="C48" s="14"/>
      <c r="D48" s="15" t="s">
        <v>4</v>
      </c>
      <c r="E48" s="15" t="s">
        <v>5</v>
      </c>
      <c r="F48" s="15" t="s">
        <v>6</v>
      </c>
      <c r="G48" s="15"/>
      <c r="H48" s="121"/>
    </row>
    <row r="49" spans="1:8" ht="34.5" customHeight="1" hidden="1">
      <c r="A49" s="5"/>
      <c r="B49" s="13" t="s">
        <v>26</v>
      </c>
      <c r="C49" s="73">
        <f>C40</f>
        <v>0</v>
      </c>
      <c r="D49" s="73">
        <f>D40</f>
        <v>449117.5</v>
      </c>
      <c r="E49" s="73">
        <f>E40</f>
        <v>454952.92500000005</v>
      </c>
      <c r="F49" s="73">
        <f>F40</f>
        <v>478670.85</v>
      </c>
      <c r="G49" s="73">
        <f>SUM(D49:F49)</f>
        <v>1382741.275</v>
      </c>
      <c r="H49" s="12"/>
    </row>
    <row r="50" spans="1:8" ht="34.5" customHeight="1" hidden="1">
      <c r="A50" s="119"/>
      <c r="B50" s="95" t="s">
        <v>91</v>
      </c>
      <c r="C50" s="96"/>
      <c r="D50" s="19">
        <f>D49*0.4</f>
        <v>179647</v>
      </c>
      <c r="E50" s="19">
        <f>E49*0.4</f>
        <v>181981.17000000004</v>
      </c>
      <c r="F50" s="19">
        <f>F49*0.4</f>
        <v>191468.34</v>
      </c>
      <c r="G50" s="19">
        <f>SUM(D50:F50)</f>
        <v>553096.51</v>
      </c>
      <c r="H50" s="121"/>
    </row>
    <row r="51" spans="1:8" ht="14.25" customHeight="1" hidden="1">
      <c r="A51" s="119"/>
      <c r="B51" s="13"/>
      <c r="C51" s="13"/>
      <c r="D51" s="28"/>
      <c r="E51" s="28"/>
      <c r="F51" s="28"/>
      <c r="G51" s="28"/>
      <c r="H51" s="121"/>
    </row>
    <row r="52" spans="1:9" ht="38.25" customHeight="1" hidden="1">
      <c r="A52" s="119"/>
      <c r="B52" s="95" t="s">
        <v>81</v>
      </c>
      <c r="C52" s="96"/>
      <c r="D52" s="51">
        <v>177000</v>
      </c>
      <c r="E52" s="51">
        <f>D49-D50</f>
        <v>269470.5</v>
      </c>
      <c r="F52" s="51">
        <f>E49-E50</f>
        <v>272971.755</v>
      </c>
      <c r="G52" s="51">
        <f>SUM(D52:F52)</f>
        <v>719442.255</v>
      </c>
      <c r="H52" s="121"/>
      <c r="I52" s="81"/>
    </row>
    <row r="53" spans="1:8" ht="34.5" customHeight="1" hidden="1">
      <c r="A53" s="119"/>
      <c r="B53" s="13"/>
      <c r="C53" s="13"/>
      <c r="D53" s="37"/>
      <c r="E53" s="37"/>
      <c r="F53" s="37"/>
      <c r="G53" s="37"/>
      <c r="H53" s="121"/>
    </row>
    <row r="54" spans="1:8" ht="19.5" customHeight="1" hidden="1">
      <c r="A54" s="119"/>
      <c r="B54" s="13"/>
      <c r="C54" s="13"/>
      <c r="D54" s="28"/>
      <c r="E54" s="28"/>
      <c r="F54" s="28"/>
      <c r="G54" s="28"/>
      <c r="H54" s="121"/>
    </row>
    <row r="55" spans="1:8" ht="34.5" customHeight="1" hidden="1">
      <c r="A55" s="119"/>
      <c r="B55" s="95" t="s">
        <v>82</v>
      </c>
      <c r="C55" s="96"/>
      <c r="D55" s="52">
        <f>SUM(D50:D53)</f>
        <v>356647</v>
      </c>
      <c r="E55" s="52">
        <f>SUM(E50:E53)</f>
        <v>451451.67000000004</v>
      </c>
      <c r="F55" s="52">
        <f>SUM(F50:F53)</f>
        <v>464440.095</v>
      </c>
      <c r="G55" s="52">
        <f>SUM(D55:F55)</f>
        <v>1272538.7650000001</v>
      </c>
      <c r="H55" s="121"/>
    </row>
    <row r="56" spans="1:8" ht="34.5" customHeight="1" hidden="1">
      <c r="A56" s="119"/>
      <c r="B56" s="13"/>
      <c r="C56" s="13"/>
      <c r="D56" s="28"/>
      <c r="E56" s="28"/>
      <c r="F56" s="28"/>
      <c r="G56" s="28"/>
      <c r="H56" s="121"/>
    </row>
    <row r="57" spans="1:8" ht="17.25" customHeight="1" hidden="1">
      <c r="A57" s="5"/>
      <c r="B57" s="13" t="s">
        <v>27</v>
      </c>
      <c r="C57" s="13"/>
      <c r="D57" s="40"/>
      <c r="E57" s="40"/>
      <c r="F57" s="40"/>
      <c r="G57" s="40"/>
      <c r="H57" s="12"/>
    </row>
    <row r="58" spans="1:8" ht="15.75" hidden="1">
      <c r="A58" s="5"/>
      <c r="B58" s="13" t="s">
        <v>28</v>
      </c>
      <c r="C58" s="13"/>
      <c r="D58" s="40">
        <v>20000</v>
      </c>
      <c r="E58" s="40">
        <v>20000</v>
      </c>
      <c r="F58" s="40">
        <v>20000</v>
      </c>
      <c r="G58" s="40">
        <f aca="true" t="shared" si="0" ref="G58:G63">SUM(D58:F58)</f>
        <v>60000</v>
      </c>
      <c r="H58" s="12"/>
    </row>
    <row r="59" spans="1:8" ht="34.5" customHeight="1" hidden="1">
      <c r="A59" s="5"/>
      <c r="B59" s="13" t="s">
        <v>29</v>
      </c>
      <c r="C59" s="13"/>
      <c r="D59" s="21">
        <v>18500</v>
      </c>
      <c r="E59" s="21">
        <v>18500</v>
      </c>
      <c r="F59" s="21">
        <v>18500</v>
      </c>
      <c r="G59" s="40">
        <f t="shared" si="0"/>
        <v>55500</v>
      </c>
      <c r="H59" s="12"/>
    </row>
    <row r="60" spans="1:8" ht="34.5" customHeight="1" hidden="1">
      <c r="A60" s="5"/>
      <c r="B60" s="13" t="s">
        <v>30</v>
      </c>
      <c r="C60" s="13"/>
      <c r="D60" s="21">
        <v>22500</v>
      </c>
      <c r="E60" s="21">
        <v>22500</v>
      </c>
      <c r="F60" s="21">
        <v>22500</v>
      </c>
      <c r="G60" s="40">
        <f t="shared" si="0"/>
        <v>67500</v>
      </c>
      <c r="H60" s="12"/>
    </row>
    <row r="61" spans="1:8" ht="34.5" customHeight="1" hidden="1">
      <c r="A61" s="5"/>
      <c r="B61" s="13" t="s">
        <v>90</v>
      </c>
      <c r="C61" s="13"/>
      <c r="D61" s="21"/>
      <c r="E61" s="40"/>
      <c r="F61" s="40">
        <f>3500*3</f>
        <v>10500</v>
      </c>
      <c r="G61" s="40">
        <f t="shared" si="0"/>
        <v>10500</v>
      </c>
      <c r="H61" s="12"/>
    </row>
    <row r="62" spans="1:10" ht="17.25" customHeight="1" hidden="1">
      <c r="A62" s="5"/>
      <c r="B62" s="13" t="s">
        <v>89</v>
      </c>
      <c r="C62" s="13"/>
      <c r="D62" s="40"/>
      <c r="E62" s="21"/>
      <c r="F62" s="40">
        <v>4000</v>
      </c>
      <c r="G62" s="40">
        <f t="shared" si="0"/>
        <v>4000</v>
      </c>
      <c r="H62" s="84" t="s">
        <v>119</v>
      </c>
      <c r="I62" s="85"/>
      <c r="J62" s="85"/>
    </row>
    <row r="63" spans="1:8" ht="34.5" customHeight="1" hidden="1">
      <c r="A63" s="5"/>
      <c r="B63" s="13" t="s">
        <v>31</v>
      </c>
      <c r="C63" s="13"/>
      <c r="D63" s="52">
        <f>D8*2%</f>
        <v>11100</v>
      </c>
      <c r="E63" s="52">
        <f>E8*2%</f>
        <v>12321</v>
      </c>
      <c r="F63" s="52">
        <f>F8*2%</f>
        <v>13676.310000000003</v>
      </c>
      <c r="G63" s="40">
        <f t="shared" si="0"/>
        <v>37097.310000000005</v>
      </c>
      <c r="H63" s="12"/>
    </row>
    <row r="64" spans="1:8" ht="15.75" hidden="1">
      <c r="A64" s="5"/>
      <c r="B64" s="13"/>
      <c r="C64" s="13"/>
      <c r="D64" s="40"/>
      <c r="E64" s="40"/>
      <c r="F64" s="40"/>
      <c r="G64" s="40"/>
      <c r="H64" s="12"/>
    </row>
    <row r="65" spans="1:8" ht="63.75" customHeight="1" hidden="1">
      <c r="A65" s="119"/>
      <c r="B65" s="13" t="s">
        <v>32</v>
      </c>
      <c r="C65" s="13"/>
      <c r="D65" s="75">
        <f>SUM(D58:D63)</f>
        <v>72100</v>
      </c>
      <c r="E65" s="75">
        <f>SUM(E58:E63)</f>
        <v>73321</v>
      </c>
      <c r="F65" s="75">
        <f>SUM(F58:F63)</f>
        <v>89176.31</v>
      </c>
      <c r="G65" s="75">
        <f>SUM(D65:F65)</f>
        <v>234597.31</v>
      </c>
      <c r="H65" s="121"/>
    </row>
    <row r="66" spans="1:8" ht="15.75" hidden="1">
      <c r="A66" s="119"/>
      <c r="B66" s="13"/>
      <c r="C66" s="13"/>
      <c r="D66" s="28"/>
      <c r="E66" s="28"/>
      <c r="F66" s="28"/>
      <c r="G66" s="28"/>
      <c r="H66" s="121"/>
    </row>
    <row r="67" spans="1:8" ht="34.5" customHeight="1" hidden="1">
      <c r="A67" s="5"/>
      <c r="B67" s="13" t="s">
        <v>33</v>
      </c>
      <c r="C67" s="13"/>
      <c r="D67" s="39">
        <f>D65+D55</f>
        <v>428747</v>
      </c>
      <c r="E67" s="39">
        <f>E65+E55</f>
        <v>524772.67</v>
      </c>
      <c r="F67" s="39">
        <f>F65+F55</f>
        <v>553616.405</v>
      </c>
      <c r="G67" s="39">
        <f>SUM(D67:F67)</f>
        <v>1507136.0750000002</v>
      </c>
      <c r="H67" s="12"/>
    </row>
    <row r="68" spans="1:8" ht="15.75" hidden="1">
      <c r="A68" s="5"/>
      <c r="B68" s="120"/>
      <c r="C68" s="120"/>
      <c r="D68" s="120"/>
      <c r="E68" s="120"/>
      <c r="F68" s="120"/>
      <c r="G68" s="120"/>
      <c r="H68" s="12"/>
    </row>
    <row r="69" spans="2:6" ht="15.75" hidden="1">
      <c r="B69" s="85" t="s">
        <v>116</v>
      </c>
      <c r="C69" s="86"/>
      <c r="D69" s="85"/>
      <c r="E69" s="85"/>
      <c r="F69" s="85"/>
    </row>
    <row r="70" spans="1:6" ht="71.25" customHeight="1" hidden="1">
      <c r="A70" s="11"/>
      <c r="B70" s="98" t="s">
        <v>118</v>
      </c>
      <c r="C70" s="98"/>
      <c r="D70" s="98"/>
      <c r="E70" s="98"/>
      <c r="F70" s="98"/>
    </row>
    <row r="71" spans="1:2" ht="15.75" hidden="1">
      <c r="A71" s="1"/>
      <c r="B71" s="1"/>
    </row>
    <row r="72" spans="1:12" ht="18.75" customHeight="1" hidden="1">
      <c r="A72" s="119" t="s">
        <v>34</v>
      </c>
      <c r="B72" s="74" t="s">
        <v>35</v>
      </c>
      <c r="C72" s="13"/>
      <c r="D72" s="13"/>
      <c r="E72" s="43"/>
      <c r="F72" s="13"/>
      <c r="G72" s="45"/>
      <c r="H72" s="45"/>
      <c r="I72" s="45"/>
      <c r="J72" s="45"/>
      <c r="K72" s="45"/>
      <c r="L72" s="23"/>
    </row>
    <row r="73" spans="1:12" ht="15.75" hidden="1">
      <c r="A73" s="119"/>
      <c r="B73" s="13"/>
      <c r="C73" s="13"/>
      <c r="D73" s="13"/>
      <c r="E73" s="43"/>
      <c r="F73" s="13"/>
      <c r="G73" s="45"/>
      <c r="H73" s="45"/>
      <c r="I73" s="45"/>
      <c r="J73" s="45"/>
      <c r="K73" s="45"/>
      <c r="L73" s="23"/>
    </row>
    <row r="74" spans="1:12" ht="15.75" hidden="1">
      <c r="A74" s="5"/>
      <c r="B74" s="13"/>
      <c r="C74" s="13"/>
      <c r="D74" s="15">
        <v>2010</v>
      </c>
      <c r="E74" s="22"/>
      <c r="F74" s="15"/>
      <c r="G74" s="24"/>
      <c r="H74" s="24"/>
      <c r="I74" s="24"/>
      <c r="J74" s="24"/>
      <c r="K74" s="24"/>
      <c r="L74" s="23"/>
    </row>
    <row r="75" spans="1:12" ht="17.25" customHeight="1" hidden="1">
      <c r="A75" s="119"/>
      <c r="B75" s="13"/>
      <c r="C75" s="17"/>
      <c r="D75" s="17"/>
      <c r="E75" s="54"/>
      <c r="F75" s="15" t="s">
        <v>16</v>
      </c>
      <c r="G75" s="26"/>
      <c r="H75" s="26"/>
      <c r="I75" s="27"/>
      <c r="J75" s="24"/>
      <c r="K75" s="24"/>
      <c r="L75" s="24"/>
    </row>
    <row r="76" spans="1:12" ht="15.75" hidden="1">
      <c r="A76" s="119"/>
      <c r="B76" s="13"/>
      <c r="C76" s="15" t="s">
        <v>4</v>
      </c>
      <c r="D76" s="15" t="s">
        <v>5</v>
      </c>
      <c r="E76" s="22" t="s">
        <v>6</v>
      </c>
      <c r="F76" s="15" t="s">
        <v>17</v>
      </c>
      <c r="G76" s="24"/>
      <c r="H76" s="24"/>
      <c r="I76" s="27"/>
      <c r="J76" s="24"/>
      <c r="K76" s="24"/>
      <c r="L76" s="24"/>
    </row>
    <row r="77" spans="1:12" ht="31.5" hidden="1">
      <c r="A77" s="5"/>
      <c r="B77" s="13" t="s">
        <v>36</v>
      </c>
      <c r="C77" s="77">
        <f>D22</f>
        <v>457375</v>
      </c>
      <c r="D77" s="77">
        <f>E22</f>
        <v>574841.25</v>
      </c>
      <c r="E77" s="77">
        <f>F22</f>
        <v>638073.7875000001</v>
      </c>
      <c r="F77" s="77">
        <f>SUM(C77:E77)</f>
        <v>1670290.0375</v>
      </c>
      <c r="G77" s="31"/>
      <c r="H77" s="31"/>
      <c r="I77" s="27"/>
      <c r="J77" s="31"/>
      <c r="K77" s="31"/>
      <c r="L77" s="31"/>
    </row>
    <row r="78" spans="1:12" ht="31.5" customHeight="1" hidden="1">
      <c r="A78" s="119"/>
      <c r="B78" s="13" t="s">
        <v>83</v>
      </c>
      <c r="C78" s="78">
        <f>D67</f>
        <v>428747</v>
      </c>
      <c r="D78" s="78">
        <f>E67</f>
        <v>524772.67</v>
      </c>
      <c r="E78" s="78">
        <f>F67</f>
        <v>553616.405</v>
      </c>
      <c r="F78" s="78">
        <f>G67</f>
        <v>1507136.0750000002</v>
      </c>
      <c r="G78" s="47"/>
      <c r="H78" s="47"/>
      <c r="I78" s="27"/>
      <c r="J78" s="47"/>
      <c r="K78" s="47"/>
      <c r="L78" s="47"/>
    </row>
    <row r="79" spans="1:12" ht="15.75" hidden="1">
      <c r="A79" s="119"/>
      <c r="B79" s="13"/>
      <c r="C79" s="79"/>
      <c r="D79" s="79"/>
      <c r="E79" s="79"/>
      <c r="F79" s="80"/>
      <c r="G79" s="53"/>
      <c r="H79" s="53"/>
      <c r="I79" s="27"/>
      <c r="J79" s="53"/>
      <c r="K79" s="53"/>
      <c r="L79" s="53"/>
    </row>
    <row r="80" spans="1:12" ht="67.5" customHeight="1" hidden="1">
      <c r="A80" s="119"/>
      <c r="B80" s="13" t="s">
        <v>84</v>
      </c>
      <c r="C80" s="77">
        <f>C77-C78</f>
        <v>28628</v>
      </c>
      <c r="D80" s="77">
        <f>D77-D78</f>
        <v>50068.57999999996</v>
      </c>
      <c r="E80" s="77">
        <f>E77-E78</f>
        <v>84457.38250000007</v>
      </c>
      <c r="F80" s="77">
        <f>F77-F78</f>
        <v>163153.9624999999</v>
      </c>
      <c r="G80" s="47"/>
      <c r="H80" s="47"/>
      <c r="I80" s="27"/>
      <c r="J80" s="47"/>
      <c r="K80" s="47"/>
      <c r="L80" s="47"/>
    </row>
    <row r="81" spans="1:12" ht="15.75" hidden="1">
      <c r="A81" s="119"/>
      <c r="B81" s="13"/>
      <c r="F81" s="28"/>
      <c r="G81" s="31"/>
      <c r="H81" s="31"/>
      <c r="I81" s="27"/>
      <c r="J81" s="48"/>
      <c r="K81" s="48"/>
      <c r="L81" s="48"/>
    </row>
    <row r="82" spans="1:12" ht="31.5" hidden="1">
      <c r="A82" s="119"/>
      <c r="B82" s="13" t="s">
        <v>92</v>
      </c>
      <c r="C82" s="89">
        <v>16600</v>
      </c>
      <c r="D82" s="40"/>
      <c r="E82" s="44"/>
      <c r="F82" s="89">
        <f>SUM(C82:E82)</f>
        <v>16600</v>
      </c>
      <c r="G82" s="48"/>
      <c r="H82" s="48"/>
      <c r="I82" s="27"/>
      <c r="J82" s="47"/>
      <c r="K82" s="47"/>
      <c r="L82" s="47"/>
    </row>
    <row r="83" spans="1:12" ht="17.25" customHeight="1" hidden="1">
      <c r="A83" s="119"/>
      <c r="B83" s="13"/>
      <c r="C83" s="21"/>
      <c r="D83" s="40"/>
      <c r="E83" s="44"/>
      <c r="F83" s="21"/>
      <c r="G83" s="48"/>
      <c r="H83" s="48"/>
      <c r="I83" s="27"/>
      <c r="J83" s="32"/>
      <c r="K83" s="32"/>
      <c r="L83" s="32"/>
    </row>
    <row r="84" spans="1:12" ht="31.5" hidden="1">
      <c r="A84" s="119"/>
      <c r="B84" s="13" t="s">
        <v>93</v>
      </c>
      <c r="C84" s="88">
        <f>-E107</f>
        <v>103400</v>
      </c>
      <c r="D84" s="40"/>
      <c r="E84" s="44"/>
      <c r="F84" s="88">
        <f>SUM(C84:E84)</f>
        <v>103400</v>
      </c>
      <c r="G84" s="48"/>
      <c r="H84" s="48"/>
      <c r="I84" s="27"/>
      <c r="J84" s="47"/>
      <c r="K84" s="47"/>
      <c r="L84" s="47"/>
    </row>
    <row r="85" spans="1:12" ht="17.25" customHeight="1" hidden="1">
      <c r="A85" s="119"/>
      <c r="B85" s="13"/>
      <c r="C85" s="21"/>
      <c r="D85" s="40"/>
      <c r="E85" s="44"/>
      <c r="F85" s="21"/>
      <c r="G85" s="48"/>
      <c r="H85" s="48"/>
      <c r="I85" s="27"/>
      <c r="J85" s="32"/>
      <c r="K85" s="32"/>
      <c r="L85" s="32"/>
    </row>
    <row r="86" spans="1:12" ht="36.75" customHeight="1" hidden="1">
      <c r="A86" s="5"/>
      <c r="B86" s="13" t="s">
        <v>37</v>
      </c>
      <c r="C86" s="21">
        <v>-130000</v>
      </c>
      <c r="D86" s="40"/>
      <c r="E86" s="44"/>
      <c r="F86" s="21">
        <f>SUM(C86:E86)</f>
        <v>-130000</v>
      </c>
      <c r="G86" s="48"/>
      <c r="H86" s="48"/>
      <c r="I86" s="27"/>
      <c r="J86" s="32"/>
      <c r="K86" s="32"/>
      <c r="L86" s="32"/>
    </row>
    <row r="87" spans="1:12" ht="31.5" hidden="1">
      <c r="A87" s="119"/>
      <c r="B87" s="13" t="s">
        <v>94</v>
      </c>
      <c r="C87" s="40"/>
      <c r="D87" s="40"/>
      <c r="E87" s="87">
        <f>-C84</f>
        <v>-103400</v>
      </c>
      <c r="F87" s="89">
        <f>SUM(E87)</f>
        <v>-103400</v>
      </c>
      <c r="G87" s="47"/>
      <c r="H87" s="47"/>
      <c r="I87" s="27"/>
      <c r="J87" s="47"/>
      <c r="K87" s="47"/>
      <c r="L87" s="47"/>
    </row>
    <row r="88" spans="1:12" ht="15.75" hidden="1">
      <c r="A88" s="119"/>
      <c r="B88" s="13"/>
      <c r="C88" s="40"/>
      <c r="D88" s="40"/>
      <c r="E88" s="30"/>
      <c r="F88" s="21"/>
      <c r="G88" s="32"/>
      <c r="H88" s="32"/>
      <c r="I88" s="27"/>
      <c r="J88" s="32"/>
      <c r="K88" s="32"/>
      <c r="L88" s="32"/>
    </row>
    <row r="89" spans="1:12" ht="31.5" customHeight="1" hidden="1">
      <c r="A89" s="5"/>
      <c r="B89" s="13" t="s">
        <v>95</v>
      </c>
      <c r="C89" s="40"/>
      <c r="D89" s="40"/>
      <c r="E89" s="30">
        <f>E87*5%/4</f>
        <v>-1292.5</v>
      </c>
      <c r="F89" s="21">
        <f>SUM(E89)</f>
        <v>-1292.5</v>
      </c>
      <c r="G89" s="112" t="s">
        <v>120</v>
      </c>
      <c r="H89" s="113"/>
      <c r="I89" s="113"/>
      <c r="J89" s="32"/>
      <c r="K89" s="32"/>
      <c r="L89" s="32"/>
    </row>
    <row r="90" spans="1:12" ht="47.25" customHeight="1" hidden="1">
      <c r="A90" s="5"/>
      <c r="B90" s="13" t="s">
        <v>38</v>
      </c>
      <c r="C90" s="40"/>
      <c r="D90" s="40"/>
      <c r="E90" s="30">
        <v>-49100</v>
      </c>
      <c r="F90" s="38">
        <v>-49100</v>
      </c>
      <c r="G90" s="114" t="s">
        <v>121</v>
      </c>
      <c r="H90" s="115"/>
      <c r="I90" s="115"/>
      <c r="J90" s="49"/>
      <c r="K90" s="49"/>
      <c r="L90" s="49"/>
    </row>
    <row r="91" spans="1:12" ht="15.75" hidden="1">
      <c r="A91" s="5"/>
      <c r="B91" s="13"/>
      <c r="C91" s="40"/>
      <c r="D91" s="40"/>
      <c r="E91" s="44"/>
      <c r="F91" s="40"/>
      <c r="G91" s="48"/>
      <c r="H91" s="48"/>
      <c r="I91" s="27"/>
      <c r="J91" s="48"/>
      <c r="K91" s="48"/>
      <c r="L91" s="48"/>
    </row>
    <row r="92" spans="1:12" ht="35.25" customHeight="1" hidden="1">
      <c r="A92" s="119"/>
      <c r="B92" s="13" t="s">
        <v>39</v>
      </c>
      <c r="C92" s="19">
        <f>C80+C82+C84+C86+C87+C89+C90</f>
        <v>18628</v>
      </c>
      <c r="D92" s="19">
        <f>D80+D82+D84+D86+D87+D89+D90</f>
        <v>50068.57999999996</v>
      </c>
      <c r="E92" s="19">
        <f>E80+E82+E84+E86+E87+E89+E90</f>
        <v>-69335.11749999993</v>
      </c>
      <c r="G92" s="48"/>
      <c r="H92" s="48"/>
      <c r="I92" s="27"/>
      <c r="J92" s="47"/>
      <c r="K92" s="47"/>
      <c r="L92" s="47"/>
    </row>
    <row r="93" spans="1:12" ht="15.75" customHeight="1" hidden="1">
      <c r="A93" s="119"/>
      <c r="B93" s="13" t="s">
        <v>40</v>
      </c>
      <c r="C93" s="19"/>
      <c r="D93" s="40"/>
      <c r="E93" s="44"/>
      <c r="F93" s="88">
        <f>SUM(F80:F91)</f>
        <v>-638.5375000000931</v>
      </c>
      <c r="G93" s="48"/>
      <c r="H93" s="48"/>
      <c r="I93" s="27"/>
      <c r="J93" s="48"/>
      <c r="K93" s="48"/>
      <c r="L93" s="48"/>
    </row>
    <row r="94" spans="1:12" ht="15.75" customHeight="1" hidden="1">
      <c r="A94" s="5"/>
      <c r="B94" s="13" t="s">
        <v>96</v>
      </c>
      <c r="C94" s="40">
        <v>30000</v>
      </c>
      <c r="D94" s="19">
        <f>C95</f>
        <v>48628</v>
      </c>
      <c r="E94" s="19">
        <f>D95</f>
        <v>98696.57999999996</v>
      </c>
      <c r="F94" s="38">
        <v>30000</v>
      </c>
      <c r="G94" s="48"/>
      <c r="H94" s="48"/>
      <c r="I94" s="27"/>
      <c r="J94" s="49"/>
      <c r="K94" s="49"/>
      <c r="L94" s="49"/>
    </row>
    <row r="95" spans="1:12" ht="15.75" hidden="1">
      <c r="A95" s="5"/>
      <c r="B95" s="13" t="s">
        <v>97</v>
      </c>
      <c r="C95" s="19">
        <f>C92+C94</f>
        <v>48628</v>
      </c>
      <c r="D95" s="19">
        <f>D92+D94</f>
        <v>98696.57999999996</v>
      </c>
      <c r="E95" s="19">
        <f>E92+E94</f>
        <v>29361.462500000023</v>
      </c>
      <c r="F95" s="39">
        <f>SUM(F93:F94)</f>
        <v>29361.462499999907</v>
      </c>
      <c r="G95" s="48"/>
      <c r="H95" s="48"/>
      <c r="I95" s="27"/>
      <c r="J95" s="50"/>
      <c r="K95" s="50"/>
      <c r="L95" s="50"/>
    </row>
    <row r="96" spans="1:12" ht="15.75" hidden="1">
      <c r="A96" s="5"/>
      <c r="B96" s="13"/>
      <c r="C96" s="13"/>
      <c r="D96" s="13"/>
      <c r="E96" s="43"/>
      <c r="F96" s="13"/>
      <c r="G96" s="45"/>
      <c r="H96" s="45"/>
      <c r="I96" s="27"/>
      <c r="J96" s="23"/>
      <c r="K96" s="23"/>
      <c r="L96" s="23"/>
    </row>
    <row r="97" spans="1:12" ht="17.25" customHeight="1" hidden="1">
      <c r="A97" s="5"/>
      <c r="B97" s="111"/>
      <c r="C97" s="111"/>
      <c r="D97" s="111"/>
      <c r="E97" s="111"/>
      <c r="F97" s="111"/>
      <c r="G97" s="111"/>
      <c r="H97" s="111"/>
      <c r="I97" s="111"/>
      <c r="J97" s="94"/>
      <c r="K97" s="94"/>
      <c r="L97" s="94"/>
    </row>
    <row r="98" spans="1:12" ht="15.75" hidden="1">
      <c r="A98" s="5"/>
      <c r="B98" s="111"/>
      <c r="C98" s="111"/>
      <c r="D98" s="111"/>
      <c r="E98" s="111"/>
      <c r="F98" s="111"/>
      <c r="G98" s="116"/>
      <c r="H98" s="116"/>
      <c r="I98" s="116"/>
      <c r="J98" s="116"/>
      <c r="K98" s="94"/>
      <c r="L98" s="94"/>
    </row>
    <row r="99" spans="1:12" ht="36" customHeight="1" hidden="1">
      <c r="A99" s="119" t="s">
        <v>41</v>
      </c>
      <c r="B99" s="13" t="s">
        <v>42</v>
      </c>
      <c r="C99" s="13"/>
      <c r="D99" s="13"/>
      <c r="E99" s="40"/>
      <c r="F99" s="45"/>
      <c r="G99" s="27"/>
      <c r="H99" s="48"/>
      <c r="I99" s="48"/>
      <c r="J99" s="48"/>
      <c r="K99" s="94"/>
      <c r="L99" s="94"/>
    </row>
    <row r="100" spans="1:12" ht="15.75" hidden="1">
      <c r="A100" s="119"/>
      <c r="B100" s="13"/>
      <c r="C100" s="13"/>
      <c r="D100" s="13"/>
      <c r="E100" s="40"/>
      <c r="F100" s="45"/>
      <c r="G100" s="27"/>
      <c r="H100" s="48"/>
      <c r="I100" s="48"/>
      <c r="J100" s="48"/>
      <c r="K100" s="94"/>
      <c r="L100" s="94"/>
    </row>
    <row r="101" spans="1:12" ht="34.5" customHeight="1" hidden="1">
      <c r="A101" s="5"/>
      <c r="B101" s="95" t="s">
        <v>98</v>
      </c>
      <c r="C101" s="107"/>
      <c r="D101" s="96"/>
      <c r="E101" s="40">
        <v>30000</v>
      </c>
      <c r="F101" s="45"/>
      <c r="G101" s="27"/>
      <c r="H101" s="48"/>
      <c r="I101" s="48"/>
      <c r="J101" s="48"/>
      <c r="K101" s="94"/>
      <c r="L101" s="94"/>
    </row>
    <row r="102" spans="1:12" ht="19.5" customHeight="1" hidden="1">
      <c r="A102" s="5"/>
      <c r="B102" s="91" t="s">
        <v>43</v>
      </c>
      <c r="C102" s="110"/>
      <c r="D102" s="92"/>
      <c r="E102" s="38">
        <v>20000</v>
      </c>
      <c r="F102" s="45"/>
      <c r="G102" s="27"/>
      <c r="H102" s="49"/>
      <c r="I102" s="49"/>
      <c r="J102" s="49"/>
      <c r="K102" s="94"/>
      <c r="L102" s="94"/>
    </row>
    <row r="103" spans="1:12" ht="19.5" customHeight="1" hidden="1">
      <c r="A103" s="5"/>
      <c r="B103" s="91" t="s">
        <v>44</v>
      </c>
      <c r="C103" s="110"/>
      <c r="D103" s="92"/>
      <c r="E103" s="40">
        <v>10000</v>
      </c>
      <c r="F103" s="45"/>
      <c r="G103" s="27"/>
      <c r="H103" s="48"/>
      <c r="I103" s="48"/>
      <c r="J103" s="48"/>
      <c r="K103" s="94"/>
      <c r="L103" s="94"/>
    </row>
    <row r="104" spans="1:12" ht="34.5" customHeight="1" hidden="1">
      <c r="A104" s="5"/>
      <c r="B104" s="95" t="s">
        <v>45</v>
      </c>
      <c r="C104" s="107"/>
      <c r="D104" s="96"/>
      <c r="E104" s="38">
        <v>16600</v>
      </c>
      <c r="F104" s="45"/>
      <c r="G104" s="27"/>
      <c r="H104" s="49"/>
      <c r="I104" s="49"/>
      <c r="J104" s="49"/>
      <c r="K104" s="94"/>
      <c r="L104" s="94"/>
    </row>
    <row r="105" spans="1:12" ht="19.5" customHeight="1" hidden="1">
      <c r="A105" s="5"/>
      <c r="B105" s="95" t="s">
        <v>46</v>
      </c>
      <c r="C105" s="107"/>
      <c r="D105" s="96"/>
      <c r="E105" s="40">
        <f>SUM(E103:E104)</f>
        <v>26600</v>
      </c>
      <c r="F105" s="45"/>
      <c r="G105" s="27"/>
      <c r="H105" s="48"/>
      <c r="I105" s="48"/>
      <c r="J105" s="48"/>
      <c r="K105" s="94"/>
      <c r="L105" s="94"/>
    </row>
    <row r="106" spans="1:12" ht="19.5" customHeight="1" hidden="1">
      <c r="A106" s="5"/>
      <c r="B106" s="95" t="s">
        <v>47</v>
      </c>
      <c r="C106" s="107"/>
      <c r="D106" s="96"/>
      <c r="E106" s="51">
        <v>130000</v>
      </c>
      <c r="F106" s="45"/>
      <c r="G106" s="27"/>
      <c r="H106" s="49"/>
      <c r="I106" s="49"/>
      <c r="J106" s="49"/>
      <c r="K106" s="94"/>
      <c r="L106" s="94"/>
    </row>
    <row r="107" spans="1:12" ht="17.25" customHeight="1" hidden="1">
      <c r="A107" s="5"/>
      <c r="B107" s="95" t="s">
        <v>48</v>
      </c>
      <c r="C107" s="107"/>
      <c r="D107" s="96"/>
      <c r="E107" s="39">
        <f>E105-E106</f>
        <v>-103400</v>
      </c>
      <c r="F107" s="45"/>
      <c r="G107" s="27"/>
      <c r="H107" s="58"/>
      <c r="I107" s="58"/>
      <c r="J107" s="58"/>
      <c r="K107" s="94"/>
      <c r="L107" s="94"/>
    </row>
    <row r="108" spans="1:12" ht="15.75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</row>
    <row r="110" ht="15.75">
      <c r="A110" s="11"/>
    </row>
    <row r="111" spans="1:2" ht="15.75">
      <c r="A111" s="1"/>
      <c r="B111" s="1"/>
    </row>
    <row r="112" spans="1:4" ht="17.25" customHeight="1">
      <c r="A112" s="5" t="s">
        <v>49</v>
      </c>
      <c r="B112" s="102" t="s">
        <v>85</v>
      </c>
      <c r="C112" s="102"/>
      <c r="D112" s="102"/>
    </row>
    <row r="113" spans="1:4" ht="34.5" customHeight="1">
      <c r="A113" s="5"/>
      <c r="B113" s="103" t="s">
        <v>50</v>
      </c>
      <c r="C113" s="103"/>
      <c r="D113" s="103"/>
    </row>
    <row r="114" spans="1:4" ht="34.5" customHeight="1">
      <c r="A114" s="5"/>
      <c r="B114" s="103" t="s">
        <v>99</v>
      </c>
      <c r="C114" s="103"/>
      <c r="D114" s="103"/>
    </row>
    <row r="115" spans="1:4" ht="15.75">
      <c r="A115" s="5"/>
      <c r="B115" s="13"/>
      <c r="C115" s="14"/>
      <c r="D115" s="40"/>
    </row>
    <row r="116" spans="1:4" ht="15.75">
      <c r="A116" s="5"/>
      <c r="B116" s="13" t="s">
        <v>51</v>
      </c>
      <c r="C116" s="14"/>
      <c r="D116" s="19">
        <f>G8</f>
        <v>1854865.5</v>
      </c>
    </row>
    <row r="117" spans="1:4" ht="31.5">
      <c r="A117" s="5"/>
      <c r="B117" s="13" t="s">
        <v>52</v>
      </c>
      <c r="C117" s="14"/>
      <c r="D117" s="52">
        <f>D116*0.7</f>
        <v>1298405.8499999999</v>
      </c>
    </row>
    <row r="118" spans="1:4" ht="15.75">
      <c r="A118" s="5"/>
      <c r="B118" s="13" t="s">
        <v>53</v>
      </c>
      <c r="C118" s="14"/>
      <c r="D118" s="19">
        <f>D116-D117</f>
        <v>556459.6500000001</v>
      </c>
    </row>
    <row r="119" spans="1:4" ht="58.5" customHeight="1">
      <c r="A119" s="5"/>
      <c r="B119" s="13" t="s">
        <v>54</v>
      </c>
      <c r="C119" s="14"/>
      <c r="D119" s="40"/>
    </row>
    <row r="120" spans="1:4" ht="15.75">
      <c r="A120" s="5"/>
      <c r="B120" s="13" t="s">
        <v>28</v>
      </c>
      <c r="C120" s="18">
        <f>G58</f>
        <v>60000</v>
      </c>
      <c r="D120" s="40"/>
    </row>
    <row r="121" spans="1:4" ht="15.75">
      <c r="A121" s="5"/>
      <c r="B121" s="13" t="s">
        <v>31</v>
      </c>
      <c r="C121" s="20">
        <f>G63</f>
        <v>37097.310000000005</v>
      </c>
      <c r="D121" s="40"/>
    </row>
    <row r="122" spans="1:4" ht="31.5">
      <c r="A122" s="5"/>
      <c r="B122" s="13" t="s">
        <v>29</v>
      </c>
      <c r="C122" s="20">
        <f>G59</f>
        <v>55500</v>
      </c>
      <c r="D122" s="40"/>
    </row>
    <row r="123" spans="1:4" ht="31.5">
      <c r="A123" s="5"/>
      <c r="B123" s="13" t="s">
        <v>30</v>
      </c>
      <c r="C123" s="20">
        <f>G60</f>
        <v>67500</v>
      </c>
      <c r="D123" s="40"/>
    </row>
    <row r="124" spans="1:4" ht="15.75">
      <c r="A124" s="5"/>
      <c r="B124" s="13" t="s">
        <v>55</v>
      </c>
      <c r="C124" s="20">
        <v>78000</v>
      </c>
      <c r="D124" s="40"/>
    </row>
    <row r="125" spans="1:4" ht="15.75">
      <c r="A125" s="5"/>
      <c r="B125" s="13" t="s">
        <v>56</v>
      </c>
      <c r="C125" s="20">
        <f>G61</f>
        <v>10500</v>
      </c>
      <c r="D125" s="40"/>
    </row>
    <row r="126" spans="1:4" ht="31.5">
      <c r="A126" s="5"/>
      <c r="B126" s="13" t="s">
        <v>57</v>
      </c>
      <c r="C126" s="20">
        <f>-F89</f>
        <v>1292.5</v>
      </c>
      <c r="D126" s="40"/>
    </row>
    <row r="127" spans="1:4" ht="15.75">
      <c r="A127" s="5"/>
      <c r="B127" s="13" t="s">
        <v>58</v>
      </c>
      <c r="C127" s="41">
        <f>G62</f>
        <v>4000</v>
      </c>
      <c r="D127" s="40"/>
    </row>
    <row r="128" spans="1:4" ht="53.25" customHeight="1">
      <c r="A128" s="5"/>
      <c r="B128" s="13" t="s">
        <v>59</v>
      </c>
      <c r="C128" s="14"/>
      <c r="D128" s="52">
        <f>SUM(C120:C127)</f>
        <v>313889.81</v>
      </c>
    </row>
    <row r="129" spans="1:4" ht="15.75">
      <c r="A129" s="5"/>
      <c r="B129" s="13" t="s">
        <v>60</v>
      </c>
      <c r="C129" s="14"/>
      <c r="D129" s="39">
        <f>D118-D128</f>
        <v>242569.84000000014</v>
      </c>
    </row>
    <row r="130" spans="1:4" ht="15.75">
      <c r="A130" s="5"/>
      <c r="B130" s="45"/>
      <c r="C130" s="59"/>
      <c r="D130" s="50"/>
    </row>
    <row r="131" ht="15.75">
      <c r="A131" s="11"/>
    </row>
    <row r="132" spans="1:3" ht="47.25" customHeight="1">
      <c r="A132" s="5" t="s">
        <v>61</v>
      </c>
      <c r="B132" s="103" t="s">
        <v>100</v>
      </c>
      <c r="C132" s="103"/>
    </row>
    <row r="133" spans="1:3" ht="15.75">
      <c r="A133" s="5"/>
      <c r="B133" s="13"/>
      <c r="C133" s="14"/>
    </row>
    <row r="134" spans="1:3" ht="31.5">
      <c r="A134" s="5"/>
      <c r="B134" s="13" t="s">
        <v>101</v>
      </c>
      <c r="C134" s="18">
        <f>118500</f>
        <v>118500</v>
      </c>
    </row>
    <row r="135" spans="1:3" ht="15.75">
      <c r="A135" s="5"/>
      <c r="B135" s="13" t="s">
        <v>62</v>
      </c>
      <c r="C135" s="20">
        <f>D129</f>
        <v>242569.84000000014</v>
      </c>
    </row>
    <row r="136" spans="1:3" ht="15.75">
      <c r="A136" s="5"/>
      <c r="B136" s="13" t="s">
        <v>63</v>
      </c>
      <c r="C136" s="41">
        <f>-F90</f>
        <v>49100</v>
      </c>
    </row>
    <row r="137" spans="1:3" ht="31.5">
      <c r="A137" s="5"/>
      <c r="B137" s="13" t="s">
        <v>102</v>
      </c>
      <c r="C137" s="42">
        <f>C134+C135-C136</f>
        <v>311969.84000000014</v>
      </c>
    </row>
    <row r="139" ht="15.75">
      <c r="A139" s="11"/>
    </row>
    <row r="140" spans="1:7" ht="15.75">
      <c r="A140" s="63"/>
      <c r="B140" s="60"/>
      <c r="C140" s="61"/>
      <c r="D140" s="28"/>
      <c r="E140" s="28"/>
      <c r="F140" s="27"/>
      <c r="G140" s="27"/>
    </row>
    <row r="141" spans="1:7" ht="30" customHeight="1">
      <c r="A141" s="45" t="s">
        <v>64</v>
      </c>
      <c r="B141" s="13"/>
      <c r="C141" s="105" t="s">
        <v>85</v>
      </c>
      <c r="D141" s="106"/>
      <c r="E141" s="15"/>
      <c r="F141" s="24"/>
      <c r="G141" s="23"/>
    </row>
    <row r="142" spans="1:7" ht="17.25" customHeight="1">
      <c r="A142" s="45"/>
      <c r="B142" s="13"/>
      <c r="C142" s="105" t="s">
        <v>65</v>
      </c>
      <c r="D142" s="106"/>
      <c r="E142" s="15"/>
      <c r="F142" s="24"/>
      <c r="G142" s="23"/>
    </row>
    <row r="143" spans="1:7" ht="17.25" customHeight="1">
      <c r="A143" s="45"/>
      <c r="B143" s="13"/>
      <c r="C143" s="100">
        <v>40268</v>
      </c>
      <c r="D143" s="101"/>
      <c r="E143" s="15"/>
      <c r="F143" s="24"/>
      <c r="G143" s="23"/>
    </row>
    <row r="144" spans="1:7" ht="15.75">
      <c r="A144" s="45"/>
      <c r="B144" s="13"/>
      <c r="C144" s="13"/>
      <c r="D144" s="13"/>
      <c r="E144" s="40"/>
      <c r="F144" s="48"/>
      <c r="G144" s="23"/>
    </row>
    <row r="145" spans="1:7" ht="15.75">
      <c r="A145" s="23"/>
      <c r="B145" s="13" t="s">
        <v>66</v>
      </c>
      <c r="C145" s="61"/>
      <c r="D145" s="13"/>
      <c r="E145" s="19">
        <f>F95</f>
        <v>29361.462499999907</v>
      </c>
      <c r="F145" s="46"/>
      <c r="G145" s="46"/>
    </row>
    <row r="146" spans="1:7" ht="34.5" customHeight="1">
      <c r="A146" s="23"/>
      <c r="B146" s="13" t="s">
        <v>104</v>
      </c>
      <c r="C146" s="61"/>
      <c r="D146" s="13"/>
      <c r="E146" s="21">
        <f>E164</f>
        <v>461575.4624999999</v>
      </c>
      <c r="F146" s="46"/>
      <c r="G146" s="46"/>
    </row>
    <row r="147" spans="1:7" ht="17.25" customHeight="1">
      <c r="A147" s="23"/>
      <c r="B147" s="13" t="s">
        <v>67</v>
      </c>
      <c r="C147" s="61"/>
      <c r="D147" s="13"/>
      <c r="E147" s="21">
        <f>F34</f>
        <v>239335.42500000002</v>
      </c>
      <c r="F147" s="46"/>
      <c r="G147" s="46"/>
    </row>
    <row r="148" spans="1:7" ht="37.5" customHeight="1">
      <c r="A148" s="23"/>
      <c r="B148" s="91" t="s">
        <v>103</v>
      </c>
      <c r="C148" s="92"/>
      <c r="D148" s="13"/>
      <c r="E148" s="51">
        <f>E169</f>
        <v>679000</v>
      </c>
      <c r="F148" s="46"/>
      <c r="G148" s="46"/>
    </row>
    <row r="149" spans="1:7" ht="17.25" customHeight="1">
      <c r="A149" s="23"/>
      <c r="B149" s="13" t="s">
        <v>68</v>
      </c>
      <c r="C149" s="61"/>
      <c r="D149" s="13"/>
      <c r="E149" s="39">
        <f>SUM(E145:E148)</f>
        <v>1409272.3499999999</v>
      </c>
      <c r="F149" s="46"/>
      <c r="G149" s="46"/>
    </row>
    <row r="150" spans="1:7" ht="15.75">
      <c r="A150" s="23"/>
      <c r="B150" s="13"/>
      <c r="C150" s="61"/>
      <c r="D150" s="13"/>
      <c r="E150" s="40"/>
      <c r="F150" s="46"/>
      <c r="G150" s="46"/>
    </row>
    <row r="151" spans="1:7" ht="34.5" customHeight="1">
      <c r="A151" s="23"/>
      <c r="B151" s="13" t="s">
        <v>105</v>
      </c>
      <c r="C151" s="61"/>
      <c r="D151" s="13"/>
      <c r="E151" s="21">
        <f>E174</f>
        <v>287202.5099999998</v>
      </c>
      <c r="F151" s="46"/>
      <c r="G151" s="46"/>
    </row>
    <row r="152" spans="1:7" ht="34.5" customHeight="1">
      <c r="A152" s="23"/>
      <c r="B152" s="13" t="s">
        <v>69</v>
      </c>
      <c r="C152" s="61"/>
      <c r="D152" s="13"/>
      <c r="E152" s="21">
        <v>13500</v>
      </c>
      <c r="F152" s="46"/>
      <c r="G152" s="46"/>
    </row>
    <row r="153" spans="1:7" ht="34.5" customHeight="1">
      <c r="A153" s="23"/>
      <c r="B153" s="13" t="s">
        <v>70</v>
      </c>
      <c r="C153" s="61"/>
      <c r="D153" s="13"/>
      <c r="E153" s="40">
        <v>4600</v>
      </c>
      <c r="F153" s="46"/>
      <c r="G153" s="46"/>
    </row>
    <row r="154" spans="1:7" ht="23.25" customHeight="1">
      <c r="A154" s="23"/>
      <c r="B154" s="91" t="s">
        <v>106</v>
      </c>
      <c r="C154" s="92"/>
      <c r="D154" s="13"/>
      <c r="E154" s="21">
        <v>301000</v>
      </c>
      <c r="F154" s="46"/>
      <c r="G154" s="46"/>
    </row>
    <row r="155" spans="1:7" ht="17.25" customHeight="1">
      <c r="A155" s="23"/>
      <c r="B155" s="13" t="s">
        <v>71</v>
      </c>
      <c r="C155" s="61"/>
      <c r="D155" s="13"/>
      <c r="E155" s="21">
        <v>491000</v>
      </c>
      <c r="F155" s="46"/>
      <c r="G155" s="46"/>
    </row>
    <row r="156" spans="1:7" ht="18.75" customHeight="1">
      <c r="A156" s="23"/>
      <c r="B156" s="13" t="s">
        <v>72</v>
      </c>
      <c r="C156" s="61"/>
      <c r="D156" s="13"/>
      <c r="E156" s="52">
        <f>C137</f>
        <v>311969.84000000014</v>
      </c>
      <c r="F156" s="46"/>
      <c r="G156" s="46"/>
    </row>
    <row r="157" spans="1:7" ht="35.25" customHeight="1">
      <c r="A157" s="23"/>
      <c r="B157" s="93" t="s">
        <v>73</v>
      </c>
      <c r="C157" s="93"/>
      <c r="D157" s="13"/>
      <c r="E157" s="39">
        <f>SUM(E151:E156)</f>
        <v>1409272.3499999999</v>
      </c>
      <c r="F157" s="46"/>
      <c r="G157" s="46"/>
    </row>
    <row r="158" spans="1:7" ht="24.75" customHeight="1" thickBot="1">
      <c r="A158" s="23"/>
      <c r="B158" s="59"/>
      <c r="C158" s="59"/>
      <c r="D158" s="45"/>
      <c r="E158" s="58"/>
      <c r="F158" s="46"/>
      <c r="G158" s="46"/>
    </row>
    <row r="159" spans="1:7" ht="24.75" customHeight="1" thickBot="1">
      <c r="A159" s="23"/>
      <c r="B159" s="108" t="s">
        <v>114</v>
      </c>
      <c r="C159" s="109"/>
      <c r="D159" s="109"/>
      <c r="E159" s="90"/>
      <c r="F159" s="46"/>
      <c r="G159" s="46"/>
    </row>
    <row r="160" spans="1:7" ht="22.5" customHeight="1">
      <c r="A160" s="23"/>
      <c r="B160" s="68"/>
      <c r="C160" s="70"/>
      <c r="D160" s="68"/>
      <c r="E160" s="69"/>
      <c r="F160" s="46"/>
      <c r="G160" s="46"/>
    </row>
    <row r="161" spans="1:7" ht="24.75" customHeight="1">
      <c r="A161" s="23"/>
      <c r="B161" s="95" t="s">
        <v>107</v>
      </c>
      <c r="C161" s="96"/>
      <c r="D161" s="13"/>
      <c r="E161" s="40">
        <v>277000</v>
      </c>
      <c r="F161" s="46"/>
      <c r="G161" s="46"/>
    </row>
    <row r="162" spans="1:7" ht="34.5" customHeight="1">
      <c r="A162" s="23"/>
      <c r="B162" s="13" t="s">
        <v>74</v>
      </c>
      <c r="C162" s="61"/>
      <c r="D162" s="13"/>
      <c r="E162" s="21">
        <f>D10+E10+F10</f>
        <v>1391149.125</v>
      </c>
      <c r="F162" s="46"/>
      <c r="G162" s="46"/>
    </row>
    <row r="163" spans="1:7" ht="33" customHeight="1">
      <c r="A163" s="23"/>
      <c r="B163" s="95" t="s">
        <v>108</v>
      </c>
      <c r="C163" s="107"/>
      <c r="D163" s="96"/>
      <c r="E163" s="66">
        <f>G21+G20</f>
        <v>1206573.6625</v>
      </c>
      <c r="F163" s="64"/>
      <c r="G163" s="64"/>
    </row>
    <row r="164" spans="1:7" ht="21" customHeight="1">
      <c r="A164" s="23"/>
      <c r="B164" s="95" t="s">
        <v>109</v>
      </c>
      <c r="C164" s="96"/>
      <c r="D164" s="13"/>
      <c r="E164" s="83">
        <f>E161+E162-E163</f>
        <v>461575.4624999999</v>
      </c>
      <c r="F164" s="46"/>
      <c r="G164" s="46"/>
    </row>
    <row r="165" spans="1:7" ht="15.75">
      <c r="A165" s="23"/>
      <c r="B165" s="13"/>
      <c r="C165" s="61"/>
      <c r="D165" s="13"/>
      <c r="E165" s="40"/>
      <c r="F165" s="46"/>
      <c r="G165" s="46"/>
    </row>
    <row r="166" spans="1:7" ht="37.5" customHeight="1">
      <c r="A166" s="23"/>
      <c r="B166" s="95" t="s">
        <v>110</v>
      </c>
      <c r="C166" s="97"/>
      <c r="D166" s="62"/>
      <c r="E166" s="40">
        <v>627000</v>
      </c>
      <c r="F166" s="46"/>
      <c r="G166" s="46"/>
    </row>
    <row r="167" spans="1:7" ht="27" customHeight="1">
      <c r="A167" s="23"/>
      <c r="B167" s="95" t="s">
        <v>75</v>
      </c>
      <c r="C167" s="96"/>
      <c r="D167" s="13"/>
      <c r="E167" s="21">
        <v>130000</v>
      </c>
      <c r="F167" s="46"/>
      <c r="G167" s="46"/>
    </row>
    <row r="168" spans="1:7" ht="22.5" customHeight="1">
      <c r="A168" s="23"/>
      <c r="B168" s="95" t="s">
        <v>76</v>
      </c>
      <c r="C168" s="96"/>
      <c r="D168" s="13"/>
      <c r="E168" s="51">
        <f>C124</f>
        <v>78000</v>
      </c>
      <c r="F168" s="65"/>
      <c r="G168" s="65"/>
    </row>
    <row r="169" spans="1:7" ht="27" customHeight="1">
      <c r="A169" s="23"/>
      <c r="B169" s="95" t="s">
        <v>111</v>
      </c>
      <c r="C169" s="96"/>
      <c r="D169" s="13"/>
      <c r="E169" s="83">
        <f>E166+E167-E168</f>
        <v>679000</v>
      </c>
      <c r="F169" s="46"/>
      <c r="G169" s="46"/>
    </row>
    <row r="170" spans="1:7" ht="15.75">
      <c r="A170" s="23"/>
      <c r="B170" s="13"/>
      <c r="C170" s="61"/>
      <c r="D170" s="13"/>
      <c r="E170" s="40"/>
      <c r="F170" s="46"/>
      <c r="G170" s="46"/>
    </row>
    <row r="171" spans="1:7" ht="15.75" customHeight="1">
      <c r="A171" s="23"/>
      <c r="B171" s="13" t="s">
        <v>112</v>
      </c>
      <c r="C171" s="61"/>
      <c r="D171" s="13"/>
      <c r="E171" s="40">
        <v>177000</v>
      </c>
      <c r="F171" s="46"/>
      <c r="G171" s="46"/>
    </row>
    <row r="172" spans="1:7" ht="34.5" customHeight="1">
      <c r="A172" s="23"/>
      <c r="B172" s="13" t="s">
        <v>77</v>
      </c>
      <c r="C172" s="61"/>
      <c r="D172" s="13"/>
      <c r="E172" s="21">
        <f>G49</f>
        <v>1382741.275</v>
      </c>
      <c r="F172" s="46"/>
      <c r="G172" s="46"/>
    </row>
    <row r="173" spans="1:7" ht="20.25" customHeight="1">
      <c r="A173" s="23"/>
      <c r="B173" s="95" t="s">
        <v>78</v>
      </c>
      <c r="C173" s="96"/>
      <c r="D173" s="13"/>
      <c r="E173" s="66">
        <f>G55</f>
        <v>1272538.7650000001</v>
      </c>
      <c r="F173" s="65"/>
      <c r="G173" s="65"/>
    </row>
    <row r="174" spans="1:7" ht="30.75" customHeight="1">
      <c r="A174" s="23"/>
      <c r="B174" s="13" t="s">
        <v>113</v>
      </c>
      <c r="C174" s="61"/>
      <c r="D174" s="13"/>
      <c r="E174" s="83">
        <f>E171+E172-E173</f>
        <v>287202.5099999998</v>
      </c>
      <c r="F174" s="46"/>
      <c r="G174" s="46"/>
    </row>
  </sheetData>
  <sheetProtection/>
  <mergeCells count="107">
    <mergeCell ref="B22:C22"/>
    <mergeCell ref="B21:C21"/>
    <mergeCell ref="D13:E13"/>
    <mergeCell ref="B70:F70"/>
    <mergeCell ref="B68:G68"/>
    <mergeCell ref="B26:B27"/>
    <mergeCell ref="B23:C23"/>
    <mergeCell ref="K107:L107"/>
    <mergeCell ref="B107:D107"/>
    <mergeCell ref="K106:L106"/>
    <mergeCell ref="B106:D106"/>
    <mergeCell ref="H12:I12"/>
    <mergeCell ref="I3:I4"/>
    <mergeCell ref="D3:E4"/>
    <mergeCell ref="F3:F4"/>
    <mergeCell ref="D11:E11"/>
    <mergeCell ref="H11:I11"/>
    <mergeCell ref="D12:E12"/>
    <mergeCell ref="D6:E6"/>
    <mergeCell ref="G3:G4"/>
    <mergeCell ref="H3:H4"/>
    <mergeCell ref="A6:A7"/>
    <mergeCell ref="B6:B7"/>
    <mergeCell ref="A3:A4"/>
    <mergeCell ref="B3:B4"/>
    <mergeCell ref="C3:C4"/>
    <mergeCell ref="H13:I13"/>
    <mergeCell ref="B19:C19"/>
    <mergeCell ref="B20:C20"/>
    <mergeCell ref="A17:A18"/>
    <mergeCell ref="B17:B18"/>
    <mergeCell ref="C17:C18"/>
    <mergeCell ref="D14:E14"/>
    <mergeCell ref="H14:I14"/>
    <mergeCell ref="K41:N41"/>
    <mergeCell ref="A37:A39"/>
    <mergeCell ref="A35:A36"/>
    <mergeCell ref="H23:I23"/>
    <mergeCell ref="D23:E23"/>
    <mergeCell ref="A31:A32"/>
    <mergeCell ref="A29:A30"/>
    <mergeCell ref="B29:B30"/>
    <mergeCell ref="B41:J41"/>
    <mergeCell ref="A26:A27"/>
    <mergeCell ref="A50:A51"/>
    <mergeCell ref="B50:C50"/>
    <mergeCell ref="H50:H51"/>
    <mergeCell ref="A33:A34"/>
    <mergeCell ref="H44:H45"/>
    <mergeCell ref="A47:A48"/>
    <mergeCell ref="H47:H48"/>
    <mergeCell ref="A44:A45"/>
    <mergeCell ref="A52:A54"/>
    <mergeCell ref="B52:C52"/>
    <mergeCell ref="H52:H54"/>
    <mergeCell ref="A65:A66"/>
    <mergeCell ref="H65:H66"/>
    <mergeCell ref="A55:A56"/>
    <mergeCell ref="B55:C55"/>
    <mergeCell ref="H55:H56"/>
    <mergeCell ref="A75:A76"/>
    <mergeCell ref="A72:A73"/>
    <mergeCell ref="A92:A93"/>
    <mergeCell ref="A87:A88"/>
    <mergeCell ref="A84:A85"/>
    <mergeCell ref="A82:A83"/>
    <mergeCell ref="A99:A100"/>
    <mergeCell ref="K99:L100"/>
    <mergeCell ref="A80:A81"/>
    <mergeCell ref="A78:A79"/>
    <mergeCell ref="G89:I89"/>
    <mergeCell ref="G90:I90"/>
    <mergeCell ref="B97:I97"/>
    <mergeCell ref="J97:L97"/>
    <mergeCell ref="B98:F98"/>
    <mergeCell ref="G98:J98"/>
    <mergeCell ref="K98:L98"/>
    <mergeCell ref="K101:L101"/>
    <mergeCell ref="B103:D103"/>
    <mergeCell ref="K104:L104"/>
    <mergeCell ref="B101:D101"/>
    <mergeCell ref="K105:L105"/>
    <mergeCell ref="B105:D105"/>
    <mergeCell ref="K102:L102"/>
    <mergeCell ref="K103:L103"/>
    <mergeCell ref="B104:D104"/>
    <mergeCell ref="B102:D102"/>
    <mergeCell ref="B161:C161"/>
    <mergeCell ref="C142:D142"/>
    <mergeCell ref="B173:C173"/>
    <mergeCell ref="B163:D163"/>
    <mergeCell ref="B159:E159"/>
    <mergeCell ref="B148:C148"/>
    <mergeCell ref="B168:C168"/>
    <mergeCell ref="B169:C169"/>
    <mergeCell ref="B157:C157"/>
    <mergeCell ref="B154:C154"/>
    <mergeCell ref="B167:C167"/>
    <mergeCell ref="C1:E1"/>
    <mergeCell ref="B164:C164"/>
    <mergeCell ref="B166:C166"/>
    <mergeCell ref="C143:D143"/>
    <mergeCell ref="B112:D112"/>
    <mergeCell ref="B113:D113"/>
    <mergeCell ref="B114:D114"/>
    <mergeCell ref="B132:C132"/>
    <mergeCell ref="C141:D1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aculpepper</dc:creator>
  <cp:keywords/>
  <dc:description/>
  <cp:lastModifiedBy>Mr &amp; Mrs Gaze</cp:lastModifiedBy>
  <dcterms:created xsi:type="dcterms:W3CDTF">2009-05-21T21:42:23Z</dcterms:created>
  <dcterms:modified xsi:type="dcterms:W3CDTF">2010-01-19T16:43:03Z</dcterms:modified>
  <cp:category/>
  <cp:version/>
  <cp:contentType/>
  <cp:contentStatus/>
</cp:coreProperties>
</file>