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-15" yWindow="-15" windowWidth="19440" windowHeight="8115" firstSheet="1" activeTab="6"/>
  </bookViews>
  <sheets>
    <sheet name="Documentation Sheet" sheetId="4" r:id="rId1"/>
    <sheet name="Real-Estate data" sheetId="1" r:id="rId2"/>
    <sheet name="Mortgage Information" sheetId="2" r:id="rId3"/>
    <sheet name="Scenarios" sheetId="6" r:id="rId4"/>
    <sheet name="PivotTable" sheetId="7" r:id="rId5"/>
    <sheet name="Charts" sheetId="3" r:id="rId6"/>
    <sheet name="Database" sheetId="5" r:id="rId7"/>
  </sheets>
  <definedNames>
    <definedName name="_xlnm._FilterDatabase" localSheetId="6" hidden="1">Database!$A$2:$F$35</definedName>
    <definedName name="_xlnm.Criteria" localSheetId="6">Database!$A$40:$F$41</definedName>
    <definedName name="_xlnm.Extract" localSheetId="6">Database!$A$44:$F$44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A4" i="4"/>
  <c r="A2"/>
  <c r="I6" i="1"/>
  <c r="I5"/>
  <c r="I4"/>
  <c r="I3"/>
  <c r="B31" i="2"/>
  <c r="C31" s="1"/>
  <c r="D41" i="6"/>
  <c r="E41" s="1"/>
  <c r="F41"/>
  <c r="I45" i="5"/>
  <c r="I44"/>
  <c r="I43"/>
  <c r="I42"/>
  <c r="D9" i="6" l="1"/>
  <c r="F9" s="1"/>
  <c r="D10"/>
  <c r="E10" s="1"/>
  <c r="D11"/>
  <c r="F11" s="1"/>
  <c r="D12"/>
  <c r="E12" s="1"/>
  <c r="D13"/>
  <c r="F13" s="1"/>
  <c r="D14"/>
  <c r="E14" s="1"/>
  <c r="D15"/>
  <c r="F15" s="1"/>
  <c r="D16"/>
  <c r="E16" s="1"/>
  <c r="D17"/>
  <c r="F17" s="1"/>
  <c r="D18"/>
  <c r="E18" s="1"/>
  <c r="D19"/>
  <c r="F19" s="1"/>
  <c r="D20"/>
  <c r="E20" s="1"/>
  <c r="D21"/>
  <c r="F21" s="1"/>
  <c r="D22"/>
  <c r="E22" s="1"/>
  <c r="D23"/>
  <c r="F23" s="1"/>
  <c r="D24"/>
  <c r="E24" s="1"/>
  <c r="D25"/>
  <c r="F25" s="1"/>
  <c r="D26"/>
  <c r="E26" s="1"/>
  <c r="D27"/>
  <c r="F27" s="1"/>
  <c r="D28"/>
  <c r="E28" s="1"/>
  <c r="D29"/>
  <c r="F29" s="1"/>
  <c r="D30"/>
  <c r="E30" s="1"/>
  <c r="D31"/>
  <c r="F31" s="1"/>
  <c r="D32"/>
  <c r="E32" s="1"/>
  <c r="D33"/>
  <c r="F33" s="1"/>
  <c r="D34"/>
  <c r="E34" s="1"/>
  <c r="D35"/>
  <c r="F35" s="1"/>
  <c r="D36"/>
  <c r="E36" s="1"/>
  <c r="D37"/>
  <c r="F37" s="1"/>
  <c r="D38"/>
  <c r="E38" s="1"/>
  <c r="D39"/>
  <c r="F39" s="1"/>
  <c r="D40"/>
  <c r="E40" s="1"/>
  <c r="B38" i="2"/>
  <c r="C38" s="1"/>
  <c r="B37"/>
  <c r="C37" s="1"/>
  <c r="B36"/>
  <c r="C36" s="1"/>
  <c r="B35"/>
  <c r="C35" s="1"/>
  <c r="B34"/>
  <c r="C34" s="1"/>
  <c r="B33"/>
  <c r="C33" s="1"/>
  <c r="B32"/>
  <c r="C32" s="1"/>
  <c r="B30"/>
  <c r="C30" s="1"/>
  <c r="B29"/>
  <c r="C29" s="1"/>
  <c r="B28"/>
  <c r="C28" s="1"/>
  <c r="B27"/>
  <c r="C27" s="1"/>
  <c r="B26"/>
  <c r="C26" s="1"/>
  <c r="B25"/>
  <c r="C25" s="1"/>
  <c r="B24"/>
  <c r="C24" s="1"/>
  <c r="B23"/>
  <c r="C23" s="1"/>
  <c r="B22"/>
  <c r="C22" s="1"/>
  <c r="B21"/>
  <c r="C21" s="1"/>
  <c r="B20"/>
  <c r="C20" s="1"/>
  <c r="B19"/>
  <c r="C19" s="1"/>
  <c r="B18"/>
  <c r="C18" s="1"/>
  <c r="B17"/>
  <c r="C17" s="1"/>
  <c r="B16"/>
  <c r="C16" s="1"/>
  <c r="B15"/>
  <c r="C15" s="1"/>
  <c r="B14"/>
  <c r="C14" s="1"/>
  <c r="B13"/>
  <c r="C13" s="1"/>
  <c r="B12"/>
  <c r="C12" s="1"/>
  <c r="B11"/>
  <c r="C11" s="1"/>
  <c r="B10"/>
  <c r="C10" s="1"/>
  <c r="B9"/>
  <c r="C9" s="1"/>
  <c r="B8"/>
  <c r="C8" s="1"/>
  <c r="B7"/>
  <c r="C7" s="1"/>
  <c r="B6"/>
  <c r="C6" s="1"/>
  <c r="F40" i="6" l="1"/>
  <c r="F38"/>
  <c r="F36"/>
  <c r="F34"/>
  <c r="F32"/>
  <c r="F30"/>
  <c r="F28"/>
  <c r="F26"/>
  <c r="F24"/>
  <c r="F22"/>
  <c r="F20"/>
  <c r="F18"/>
  <c r="F16"/>
  <c r="F14"/>
  <c r="F12"/>
  <c r="F10"/>
  <c r="E39"/>
  <c r="E37"/>
  <c r="E35"/>
  <c r="E33"/>
  <c r="E31"/>
  <c r="E29"/>
  <c r="E27"/>
  <c r="E25"/>
  <c r="E23"/>
  <c r="E21"/>
  <c r="E19"/>
  <c r="E17"/>
  <c r="E15"/>
  <c r="E13"/>
  <c r="E11"/>
  <c r="E9"/>
</calcChain>
</file>

<file path=xl/sharedStrings.xml><?xml version="1.0" encoding="utf-8"?>
<sst xmlns="http://schemas.openxmlformats.org/spreadsheetml/2006/main" count="512" uniqueCount="71">
  <si>
    <t>GTA Real-Estate</t>
  </si>
  <si>
    <t>Agent's First Name</t>
  </si>
  <si>
    <t>Agent's Last Name</t>
  </si>
  <si>
    <t>Location</t>
  </si>
  <si>
    <t>Number of Bedrooms</t>
  </si>
  <si>
    <t>Property Type</t>
  </si>
  <si>
    <t>Condo</t>
  </si>
  <si>
    <t>Zia</t>
  </si>
  <si>
    <t>Abbas</t>
  </si>
  <si>
    <t>Toronto</t>
  </si>
  <si>
    <t>Listed Price</t>
  </si>
  <si>
    <t>House</t>
  </si>
  <si>
    <t>Stouffville</t>
  </si>
  <si>
    <t>Kathryn</t>
  </si>
  <si>
    <t>Stewart</t>
  </si>
  <si>
    <t>Mississauga</t>
  </si>
  <si>
    <t>Brampton</t>
  </si>
  <si>
    <t>Allan</t>
  </si>
  <si>
    <t>Tarkmeel</t>
  </si>
  <si>
    <t>Vaughan</t>
  </si>
  <si>
    <t>Nadeem</t>
  </si>
  <si>
    <t>Ahmed</t>
  </si>
  <si>
    <t>Row Labels</t>
  </si>
  <si>
    <t>Column Labels</t>
  </si>
  <si>
    <t>Averages</t>
  </si>
  <si>
    <t>Minimum Price</t>
  </si>
  <si>
    <t>Minimum Listed Price</t>
  </si>
  <si>
    <t>Average Listed Price</t>
  </si>
  <si>
    <t>Count</t>
  </si>
  <si>
    <t>Number of Estate</t>
  </si>
  <si>
    <t xml:space="preserve">Mortgage  </t>
  </si>
  <si>
    <t>Rate</t>
  </si>
  <si>
    <t>Interest Rate</t>
  </si>
  <si>
    <t>Payments per year</t>
  </si>
  <si>
    <t xml:space="preserve">Down Payment </t>
  </si>
  <si>
    <t>Type</t>
  </si>
  <si>
    <t>Listed Prices</t>
  </si>
  <si>
    <t>Down Payment</t>
  </si>
  <si>
    <t xml:space="preserve">Monthly Payments </t>
  </si>
  <si>
    <t xml:space="preserve">Selling Price </t>
  </si>
  <si>
    <t>Toronto Real-Estate (Under $400,000)</t>
  </si>
  <si>
    <t>Most-Likely Scenario</t>
  </si>
  <si>
    <t>Selling Price</t>
  </si>
  <si>
    <t>Monthly Payment</t>
  </si>
  <si>
    <t>Criteria Range</t>
  </si>
  <si>
    <t>Name</t>
  </si>
  <si>
    <t>Output Range</t>
  </si>
  <si>
    <t>Summary of Condos in Toronto</t>
  </si>
  <si>
    <t>Max</t>
  </si>
  <si>
    <t>Min</t>
  </si>
  <si>
    <t>Average</t>
  </si>
  <si>
    <t># of Condos</t>
  </si>
  <si>
    <t>Spreadsheet Administrators</t>
  </si>
  <si>
    <t>Overview:</t>
  </si>
  <si>
    <t>This spreadsheet was designed to organize the data necessary to present to potential homebuyers. The mortgage payments are shown (assuming it is sold at listed price) . It  also includes best-case and worst-case scenarios in regards to potential selling price of the home, updating the monthly payments. The database information is filtered to show results from condos in Toronto.</t>
  </si>
  <si>
    <t>Workbook Specifications</t>
  </si>
  <si>
    <t>Throughout Worksheet</t>
  </si>
  <si>
    <t>6 Worksheets</t>
  </si>
  <si>
    <t>Relative, Mixed, and Absolute References</t>
  </si>
  <si>
    <t>Documentation worksheet</t>
  </si>
  <si>
    <t>Link between worksheets</t>
  </si>
  <si>
    <t>Collected and Entered Data</t>
  </si>
  <si>
    <t>Used AVERAGE, MAX, MIN and COUNT functions</t>
  </si>
  <si>
    <t>PivotTables</t>
  </si>
  <si>
    <t>2 Pivot Charts</t>
  </si>
  <si>
    <t>Assisted other group members</t>
  </si>
  <si>
    <t>Used a FINANCIAL FUNCTION(PMT)</t>
  </si>
  <si>
    <t>Used SCENARIO MANAGER</t>
  </si>
  <si>
    <t>Used Conditional Formatting</t>
  </si>
  <si>
    <t>1 Pivot Chart</t>
  </si>
  <si>
    <t>Included a list and applied DATABASE FUNCTIONS to the list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</si>
</sst>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#,##0_ ;\-#,##0\ "/>
    <numFmt numFmtId="166" formatCode="_-* #,##0_-;\-* #,##0_-;_-* &quot;-&quot;??_-;_-@_-"/>
    <numFmt numFmtId="167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1"/>
      <color theme="0"/>
      <name val="Calibri"/>
      <family val="2"/>
      <charset val="134"/>
    </font>
    <font>
      <sz val="11"/>
      <color indexed="8"/>
      <name val="Calibri"/>
      <family val="2"/>
    </font>
    <font>
      <b/>
      <sz val="14"/>
      <color theme="0"/>
      <name val="Calibri"/>
      <family val="2"/>
      <charset val="134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49"/>
      </patternFill>
    </fill>
    <fill>
      <patternFill patternType="solid">
        <fgColor indexed="31"/>
        <bgColor indexed="31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4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4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2" fontId="0" fillId="0" borderId="0" xfId="0" applyNumberFormat="1"/>
    <xf numFmtId="165" fontId="0" fillId="0" borderId="0" xfId="0" applyNumberFormat="1"/>
    <xf numFmtId="0" fontId="3" fillId="4" borderId="3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0" fillId="5" borderId="4" xfId="0" applyFont="1" applyFill="1" applyBorder="1" applyAlignment="1"/>
    <xf numFmtId="0" fontId="0" fillId="0" borderId="4" xfId="0" applyFont="1" applyBorder="1" applyAlignment="1"/>
    <xf numFmtId="0" fontId="5" fillId="6" borderId="9" xfId="0" applyFont="1" applyFill="1" applyBorder="1" applyAlignment="1">
      <alignment horizontal="left"/>
    </xf>
    <xf numFmtId="0" fontId="0" fillId="0" borderId="0" xfId="0" applyAlignment="1"/>
    <xf numFmtId="9" fontId="0" fillId="0" borderId="0" xfId="0" applyNumberFormat="1" applyAlignment="1"/>
    <xf numFmtId="0" fontId="5" fillId="6" borderId="9" xfId="0" applyFont="1" applyFill="1" applyBorder="1" applyAlignment="1">
      <alignment horizontal="center" vertical="center"/>
    </xf>
    <xf numFmtId="167" fontId="0" fillId="2" borderId="2" xfId="1" applyNumberFormat="1" applyFont="1" applyFill="1" applyBorder="1" applyAlignment="1"/>
    <xf numFmtId="167" fontId="0" fillId="2" borderId="1" xfId="1" applyNumberFormat="1" applyFont="1" applyFill="1" applyBorder="1" applyAlignment="1"/>
    <xf numFmtId="167" fontId="0" fillId="7" borderId="2" xfId="1" applyNumberFormat="1" applyFont="1" applyFill="1" applyBorder="1" applyAlignment="1"/>
    <xf numFmtId="0" fontId="8" fillId="3" borderId="1" xfId="0" applyFont="1" applyFill="1" applyBorder="1" applyAlignment="1"/>
    <xf numFmtId="0" fontId="9" fillId="3" borderId="1" xfId="0" applyFont="1" applyFill="1" applyBorder="1" applyAlignment="1"/>
    <xf numFmtId="164" fontId="4" fillId="5" borderId="4" xfId="1" applyNumberFormat="1" applyFont="1" applyFill="1" applyBorder="1" applyAlignment="1"/>
    <xf numFmtId="164" fontId="4" fillId="5" borderId="0" xfId="1" applyNumberFormat="1" applyFont="1" applyFill="1" applyBorder="1" applyAlignment="1"/>
    <xf numFmtId="164" fontId="6" fillId="5" borderId="0" xfId="1" applyNumberFormat="1" applyFont="1" applyFill="1" applyBorder="1" applyAlignment="1"/>
    <xf numFmtId="164" fontId="4" fillId="0" borderId="4" xfId="1" applyNumberFormat="1" applyFont="1" applyBorder="1" applyAlignment="1"/>
    <xf numFmtId="164" fontId="4" fillId="0" borderId="0" xfId="1" applyNumberFormat="1" applyFont="1" applyBorder="1" applyAlignment="1"/>
    <xf numFmtId="0" fontId="0" fillId="8" borderId="4" xfId="0" applyFont="1" applyFill="1" applyBorder="1" applyAlignment="1"/>
    <xf numFmtId="164" fontId="6" fillId="8" borderId="0" xfId="1" applyNumberFormat="1" applyFont="1" applyFill="1" applyBorder="1" applyAlignment="1"/>
    <xf numFmtId="0" fontId="0" fillId="7" borderId="4" xfId="0" applyFont="1" applyFill="1" applyBorder="1" applyAlignment="1"/>
    <xf numFmtId="0" fontId="0" fillId="8" borderId="3" xfId="0" applyFont="1" applyFill="1" applyBorder="1" applyAlignment="1"/>
    <xf numFmtId="0" fontId="0" fillId="7" borderId="3" xfId="0" applyFont="1" applyFill="1" applyBorder="1" applyAlignment="1"/>
    <xf numFmtId="0" fontId="0" fillId="8" borderId="6" xfId="0" applyFont="1" applyFill="1" applyBorder="1" applyAlignment="1"/>
    <xf numFmtId="0" fontId="0" fillId="8" borderId="7" xfId="0" applyFont="1" applyFill="1" applyBorder="1" applyAlignment="1"/>
    <xf numFmtId="164" fontId="4" fillId="9" borderId="5" xfId="1" applyNumberFormat="1" applyFont="1" applyFill="1" applyBorder="1" applyAlignment="1"/>
    <xf numFmtId="164" fontId="4" fillId="10" borderId="5" xfId="1" applyNumberFormat="1" applyFont="1" applyFill="1" applyBorder="1" applyAlignment="1"/>
    <xf numFmtId="164" fontId="4" fillId="9" borderId="8" xfId="1" applyNumberFormat="1" applyFont="1" applyFill="1" applyBorder="1" applyAlignment="1"/>
    <xf numFmtId="0" fontId="6" fillId="7" borderId="0" xfId="0" applyFont="1" applyFill="1" applyAlignment="1"/>
    <xf numFmtId="10" fontId="6" fillId="7" borderId="0" xfId="0" applyNumberFormat="1" applyFont="1" applyFill="1" applyAlignment="1"/>
    <xf numFmtId="9" fontId="6" fillId="7" borderId="0" xfId="0" applyNumberFormat="1" applyFont="1" applyFill="1" applyAlignment="1"/>
    <xf numFmtId="10" fontId="0" fillId="7" borderId="0" xfId="0" applyNumberFormat="1" applyFill="1" applyAlignment="1"/>
    <xf numFmtId="166" fontId="0" fillId="7" borderId="0" xfId="2" applyNumberFormat="1" applyFont="1" applyFill="1" applyAlignment="1"/>
    <xf numFmtId="9" fontId="0" fillId="7" borderId="0" xfId="0" applyNumberFormat="1" applyFill="1" applyAlignment="1"/>
    <xf numFmtId="167" fontId="10" fillId="7" borderId="2" xfId="1" applyNumberFormat="1" applyFont="1" applyFill="1" applyBorder="1" applyAlignment="1"/>
    <xf numFmtId="167" fontId="6" fillId="11" borderId="10" xfId="1" applyNumberFormat="1" applyFont="1" applyFill="1" applyBorder="1" applyAlignment="1"/>
    <xf numFmtId="164" fontId="6" fillId="8" borderId="4" xfId="1" applyNumberFormat="1" applyFont="1" applyFill="1" applyBorder="1" applyAlignment="1"/>
    <xf numFmtId="164" fontId="6" fillId="7" borderId="4" xfId="1" applyNumberFormat="1" applyFont="1" applyFill="1" applyBorder="1" applyAlignment="1"/>
    <xf numFmtId="164" fontId="11" fillId="8" borderId="0" xfId="1" applyNumberFormat="1" applyFont="1" applyFill="1" applyBorder="1" applyAlignment="1"/>
    <xf numFmtId="164" fontId="11" fillId="7" borderId="0" xfId="1" applyNumberFormat="1" applyFont="1" applyFill="1" applyBorder="1" applyAlignment="1"/>
    <xf numFmtId="9" fontId="10" fillId="7" borderId="0" xfId="3" applyFont="1" applyFill="1" applyAlignment="1"/>
    <xf numFmtId="44" fontId="0" fillId="0" borderId="0" xfId="1" applyFont="1"/>
    <xf numFmtId="0" fontId="0" fillId="7" borderId="0" xfId="0" applyFill="1"/>
    <xf numFmtId="167" fontId="0" fillId="7" borderId="0" xfId="1" applyNumberFormat="1" applyFont="1" applyFill="1"/>
    <xf numFmtId="164" fontId="0" fillId="8" borderId="4" xfId="0" applyNumberFormat="1" applyFont="1" applyFill="1" applyBorder="1" applyAlignment="1"/>
    <xf numFmtId="22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/>
    </xf>
    <xf numFmtId="22" fontId="10" fillId="0" borderId="0" xfId="0" applyNumberFormat="1" applyFont="1" applyAlignment="1">
      <alignment horizontal="left"/>
    </xf>
    <xf numFmtId="0" fontId="12" fillId="0" borderId="0" xfId="4" applyAlignment="1">
      <alignment horizontal="left" indent="1"/>
    </xf>
    <xf numFmtId="0" fontId="10" fillId="0" borderId="0" xfId="0" applyFont="1" applyAlignment="1"/>
    <xf numFmtId="0" fontId="10" fillId="0" borderId="0" xfId="0" applyFont="1"/>
    <xf numFmtId="0" fontId="0" fillId="0" borderId="0" xfId="0" applyAlignment="1">
      <alignment horizontal="left" vertical="top" wrapText="1" indent="1"/>
    </xf>
    <xf numFmtId="0" fontId="2" fillId="3" borderId="0" xfId="0" applyFont="1" applyFill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-&quot;$&quot;* #,##0_-;\-&quot;$&quot;* #,##0_-;_-&quot;$&quot;* &quot;-&quot;??_-;_-@_-"/>
      <fill>
        <patternFill patternType="solid">
          <fgColor indexed="31"/>
          <bgColor indexed="31"/>
        </patternFill>
      </fill>
      <alignment horizontal="general" vertical="bottom" textRotation="0" wrapText="0" indent="0" relativeIndent="255" justifyLastLine="0" shrinkToFit="0" readingOrder="0"/>
      <border diagonalUp="0" diagonalDown="0">
        <left/>
        <right/>
        <top style="thin">
          <color indexed="4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-&quot;$&quot;* #,##0_-;\-&quot;$&quot;* #,##0_-;_-&quot;$&quot;* &quot;-&quot;??_-;_-@_-"/>
      <fill>
        <patternFill patternType="solid">
          <fgColor indexed="31"/>
          <bgColor indexed="31"/>
        </patternFill>
      </fill>
      <alignment horizontal="general" vertical="bottom" textRotation="0" wrapText="0" indent="0" relativeIndent="255" justifyLastLine="0" shrinkToFit="0" readingOrder="0"/>
      <border diagonalUp="0" diagonalDown="0">
        <left/>
        <right/>
        <top style="thin">
          <color indexed="4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-&quot;$&quot;* #,##0_-;\-&quot;$&quot;* #,##0_-;_-&quot;$&quot;* &quot;-&quot;??_-;_-@_-"/>
      <alignment horizontal="general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_-&quot;$&quot;* #,##0_-;\-&quot;$&quot;* #,##0_-;_-&quot;$&quot;* &quot;-&quot;??_-;_-@_-"/>
      <fill>
        <patternFill patternType="solid">
          <fgColor indexed="31"/>
          <bgColor indexed="31"/>
        </patternFill>
      </fill>
      <alignment horizontal="general" vertical="bottom" textRotation="0" wrapText="0" indent="0" relativeIndent="255" justifyLastLine="0" shrinkToFit="0" readingOrder="0"/>
      <border diagonalUp="0" diagonalDown="0">
        <left/>
        <right/>
        <top style="thin">
          <color indexed="4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31"/>
          <bgColor indexed="31"/>
        </patternFill>
      </fill>
      <alignment horizontal="general" vertical="bottom" textRotation="0" wrapText="0" indent="0" relativeIndent="255" justifyLastLine="0" shrinkToFit="0" readingOrder="0"/>
      <border diagonalUp="0" diagonalDown="0">
        <left/>
        <right/>
        <top style="thin">
          <color indexed="4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31"/>
          <bgColor indexed="31"/>
        </patternFill>
      </fill>
      <alignment horizontal="general" vertical="bottom" textRotation="0" wrapText="0" indent="0" relativeIndent="255" justifyLastLine="0" shrinkToFit="0" readingOrder="0"/>
      <border diagonalUp="0" diagonalDown="0">
        <left/>
        <right/>
        <top style="thin">
          <color indexed="44"/>
        </top>
        <bottom/>
        <vertical/>
        <horizontal/>
      </border>
    </dxf>
    <dxf>
      <border outline="0"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31"/>
          <bgColor indexed="31"/>
        </patternFill>
      </fill>
      <alignment horizontal="general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theme="4"/>
          <bgColor theme="4" tint="-0.249977111117893"/>
        </patternFill>
      </fill>
      <alignment horizontal="left" vertical="bottom" textRotation="0" wrapText="0" indent="0" relativeIndent="255" justifyLastLine="0" shrinkToFit="0" readingOrder="0"/>
    </dxf>
    <dxf>
      <font>
        <b/>
        <i val="0"/>
        <color theme="6" tint="-0.499984740745262"/>
      </font>
      <fill>
        <patternFill>
          <bgColor theme="6" tint="0.39994506668294322"/>
        </patternFill>
      </fill>
      <border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pivotSource>
    <c:name>[Spreadsheet Concepts-Group Project.xlsx]PivotTable!PivotTable2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CA"/>
              <a:t>Average Listed Price</a:t>
            </a:r>
          </a:p>
        </c:rich>
      </c:tx>
      <c:layout/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PivotTable!$B$2:$B$3</c:f>
              <c:strCache>
                <c:ptCount val="1"/>
                <c:pt idx="0">
                  <c:v>Brampton</c:v>
                </c:pt>
              </c:strCache>
            </c:strRef>
          </c:tx>
          <c:cat>
            <c:strRef>
              <c:f>PivotTable!$A$4:$A$8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PivotTable!$B$4:$B$8</c:f>
              <c:numCache>
                <c:formatCode>_("$"* #,##0_);_("$"* \(#,##0\);_("$"* "-"_);_(@_)</c:formatCode>
                <c:ptCount val="4"/>
                <c:pt idx="1">
                  <c:v>659850</c:v>
                </c:pt>
              </c:numCache>
            </c:numRef>
          </c:val>
        </c:ser>
        <c:ser>
          <c:idx val="1"/>
          <c:order val="1"/>
          <c:tx>
            <c:strRef>
              <c:f>PivotTable!$C$2:$C$3</c:f>
              <c:strCache>
                <c:ptCount val="1"/>
                <c:pt idx="0">
                  <c:v>Mississauga</c:v>
                </c:pt>
              </c:strCache>
            </c:strRef>
          </c:tx>
          <c:cat>
            <c:strRef>
              <c:f>PivotTable!$A$4:$A$8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PivotTable!$C$4:$C$8</c:f>
              <c:numCache>
                <c:formatCode>_("$"* #,##0_);_("$"* \(#,##0\);_("$"* "-"_);_(@_)</c:formatCode>
                <c:ptCount val="4"/>
                <c:pt idx="1">
                  <c:v>1667650</c:v>
                </c:pt>
              </c:numCache>
            </c:numRef>
          </c:val>
        </c:ser>
        <c:ser>
          <c:idx val="2"/>
          <c:order val="2"/>
          <c:tx>
            <c:strRef>
              <c:f>PivotTable!$D$2:$D$3</c:f>
              <c:strCache>
                <c:ptCount val="1"/>
                <c:pt idx="0">
                  <c:v>Stouffville</c:v>
                </c:pt>
              </c:strCache>
            </c:strRef>
          </c:tx>
          <c:cat>
            <c:strRef>
              <c:f>PivotTable!$A$4:$A$8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PivotTable!$D$4:$D$8</c:f>
              <c:numCache>
                <c:formatCode>_("$"* #,##0_);_("$"* \(#,##0\);_("$"* "-"_);_(@_)</c:formatCode>
                <c:ptCount val="4"/>
                <c:pt idx="3">
                  <c:v>2899999</c:v>
                </c:pt>
              </c:numCache>
            </c:numRef>
          </c:val>
        </c:ser>
        <c:ser>
          <c:idx val="3"/>
          <c:order val="3"/>
          <c:tx>
            <c:strRef>
              <c:f>PivotTable!$E$2:$E$3</c:f>
              <c:strCache>
                <c:ptCount val="1"/>
                <c:pt idx="0">
                  <c:v>Toronto</c:v>
                </c:pt>
              </c:strCache>
            </c:strRef>
          </c:tx>
          <c:cat>
            <c:strRef>
              <c:f>PivotTable!$A$4:$A$8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PivotTable!$E$4:$E$8</c:f>
              <c:numCache>
                <c:formatCode>_("$"* #,##0_);_("$"* \(#,##0\);_("$"* "-"_);_(@_)</c:formatCode>
                <c:ptCount val="4"/>
                <c:pt idx="0">
                  <c:v>383473.33333333331</c:v>
                </c:pt>
                <c:pt idx="1">
                  <c:v>1124350</c:v>
                </c:pt>
                <c:pt idx="2">
                  <c:v>245900</c:v>
                </c:pt>
                <c:pt idx="3">
                  <c:v>1320075</c:v>
                </c:pt>
              </c:numCache>
            </c:numRef>
          </c:val>
        </c:ser>
        <c:ser>
          <c:idx val="4"/>
          <c:order val="4"/>
          <c:tx>
            <c:strRef>
              <c:f>PivotTable!$F$2:$F$3</c:f>
              <c:strCache>
                <c:ptCount val="1"/>
                <c:pt idx="0">
                  <c:v>Vaughan</c:v>
                </c:pt>
              </c:strCache>
            </c:strRef>
          </c:tx>
          <c:cat>
            <c:strRef>
              <c:f>PivotTable!$A$4:$A$8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PivotTable!$F$4:$F$8</c:f>
              <c:numCache>
                <c:formatCode>_("$"* #,##0_);_("$"* \(#,##0\);_("$"* "-"_);_(@_)</c:formatCode>
                <c:ptCount val="4"/>
                <c:pt idx="0">
                  <c:v>878000</c:v>
                </c:pt>
              </c:numCache>
            </c:numRef>
          </c:val>
        </c:ser>
        <c:dLbls/>
        <c:axId val="58873728"/>
        <c:axId val="58875264"/>
      </c:barChart>
      <c:catAx>
        <c:axId val="58873728"/>
        <c:scaling>
          <c:orientation val="minMax"/>
        </c:scaling>
        <c:axPos val="b"/>
        <c:majorTickMark val="none"/>
        <c:tickLblPos val="nextTo"/>
        <c:crossAx val="58875264"/>
        <c:crosses val="autoZero"/>
        <c:auto val="1"/>
        <c:lblAlgn val="ctr"/>
        <c:lblOffset val="100"/>
      </c:catAx>
      <c:valAx>
        <c:axId val="58875264"/>
        <c:scaling>
          <c:orientation val="minMax"/>
        </c:scaling>
        <c:axPos val="l"/>
        <c:majorGridlines/>
        <c:numFmt formatCode="_(&quot;$&quot;* #,##0_);_(&quot;$&quot;* \(#,##0\);_(&quot;$&quot;* &quot;-&quot;_);_(@_)" sourceLinked="1"/>
        <c:majorTickMark val="none"/>
        <c:tickLblPos val="nextTo"/>
        <c:crossAx val="588737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pivotSource>
    <c:name>[Spreadsheet Concepts-Group Project.xlsx]PivotTable!PivotTable4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Houses Per Location</a:t>
            </a:r>
          </a:p>
        </c:rich>
      </c:tx>
      <c:layout/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  <c:dLbl>
          <c:idx val="0"/>
          <c:spPr/>
          <c:txPr>
            <a:bodyPr/>
            <a:lstStyle/>
            <a:p>
              <a:pPr>
                <a:defRPr sz="1050" b="1">
                  <a:solidFill>
                    <a:schemeClr val="accent1">
                      <a:lumMod val="50000"/>
                    </a:schemeClr>
                  </a:solidFill>
                </a:defRPr>
              </a:pPr>
              <a:endParaRPr lang="en-US"/>
            </a:p>
          </c:txPr>
          <c:showPercent val="1"/>
        </c:dLbl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050" b="1">
                  <a:solidFill>
                    <a:schemeClr val="accent1">
                      <a:lumMod val="50000"/>
                    </a:schemeClr>
                  </a:solidFill>
                </a:defRPr>
              </a:pPr>
              <a:endParaRPr lang="en-US"/>
            </a:p>
          </c:txPr>
          <c:showPercent val="1"/>
        </c:dLbl>
      </c:pivotFmt>
    </c:pivotFmts>
    <c:plotArea>
      <c:layout/>
      <c:pieChart>
        <c:varyColors val="1"/>
        <c:ser>
          <c:idx val="0"/>
          <c:order val="0"/>
          <c:tx>
            <c:strRef>
              <c:f>PivotTable!$B$18</c:f>
              <c:strCache>
                <c:ptCount val="1"/>
                <c:pt idx="0">
                  <c:v>Total</c:v>
                </c:pt>
              </c:strCache>
            </c:strRef>
          </c:tx>
          <c:dPt>
            <c:idx val="3"/>
            <c:explosion val="15"/>
          </c:dPt>
          <c:dLbls>
            <c:spPr/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PivotTable!$A$19:$A$24</c:f>
              <c:strCache>
                <c:ptCount val="5"/>
                <c:pt idx="0">
                  <c:v>Brampton</c:v>
                </c:pt>
                <c:pt idx="1">
                  <c:v>Mississauga</c:v>
                </c:pt>
                <c:pt idx="2">
                  <c:v>Stouffville</c:v>
                </c:pt>
                <c:pt idx="3">
                  <c:v>Toronto</c:v>
                </c:pt>
                <c:pt idx="4">
                  <c:v>Vaughan</c:v>
                </c:pt>
              </c:strCache>
            </c:strRef>
          </c:cat>
          <c:val>
            <c:numRef>
              <c:f>PivotTable!$B$19:$B$24</c:f>
              <c:numCache>
                <c:formatCode>#,##0_ ;\-#,##0\ </c:formatCode>
                <c:ptCount val="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25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firstSliceAng val="0"/>
      </c:pieChart>
    </c:plotArea>
    <c:legend>
      <c:legendPos val="r"/>
      <c:layout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pivotSource>
    <c:name>[Spreadsheet Concepts-Group Project.xlsx]PivotTable!PivotTable3</c:name>
    <c:fmtId val="6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PivotTable!$B$10:$B$11</c:f>
              <c:strCache>
                <c:ptCount val="1"/>
                <c:pt idx="0">
                  <c:v>Brampton</c:v>
                </c:pt>
              </c:strCache>
            </c:strRef>
          </c:tx>
          <c:cat>
            <c:strRef>
              <c:f>PivotTable!$A$12:$A$16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PivotTable!$B$12:$B$16</c:f>
              <c:numCache>
                <c:formatCode>_("$"* #,##0_);_("$"* \(#,##0\);_("$"* "-"_);_(@_)</c:formatCode>
                <c:ptCount val="4"/>
                <c:pt idx="1">
                  <c:v>659850</c:v>
                </c:pt>
              </c:numCache>
            </c:numRef>
          </c:val>
        </c:ser>
        <c:ser>
          <c:idx val="1"/>
          <c:order val="1"/>
          <c:tx>
            <c:strRef>
              <c:f>PivotTable!$C$10:$C$11</c:f>
              <c:strCache>
                <c:ptCount val="1"/>
                <c:pt idx="0">
                  <c:v>Mississauga</c:v>
                </c:pt>
              </c:strCache>
            </c:strRef>
          </c:tx>
          <c:cat>
            <c:strRef>
              <c:f>PivotTable!$A$12:$A$16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PivotTable!$C$12:$C$16</c:f>
              <c:numCache>
                <c:formatCode>_("$"* #,##0_);_("$"* \(#,##0\);_("$"* "-"_);_(@_)</c:formatCode>
                <c:ptCount val="4"/>
                <c:pt idx="1">
                  <c:v>1188850</c:v>
                </c:pt>
              </c:numCache>
            </c:numRef>
          </c:val>
        </c:ser>
        <c:ser>
          <c:idx val="2"/>
          <c:order val="2"/>
          <c:tx>
            <c:strRef>
              <c:f>PivotTable!$D$10:$D$11</c:f>
              <c:strCache>
                <c:ptCount val="1"/>
                <c:pt idx="0">
                  <c:v>Stouffville</c:v>
                </c:pt>
              </c:strCache>
            </c:strRef>
          </c:tx>
          <c:cat>
            <c:strRef>
              <c:f>PivotTable!$A$12:$A$16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PivotTable!$D$12:$D$16</c:f>
              <c:numCache>
                <c:formatCode>_("$"* #,##0_);_("$"* \(#,##0\);_("$"* "-"_);_(@_)</c:formatCode>
                <c:ptCount val="4"/>
                <c:pt idx="3">
                  <c:v>2899999</c:v>
                </c:pt>
              </c:numCache>
            </c:numRef>
          </c:val>
        </c:ser>
        <c:ser>
          <c:idx val="3"/>
          <c:order val="3"/>
          <c:tx>
            <c:strRef>
              <c:f>PivotTable!$E$10:$E$11</c:f>
              <c:strCache>
                <c:ptCount val="1"/>
                <c:pt idx="0">
                  <c:v>Toronto</c:v>
                </c:pt>
              </c:strCache>
            </c:strRef>
          </c:tx>
          <c:cat>
            <c:strRef>
              <c:f>PivotTable!$A$12:$A$16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PivotTable!$E$12:$E$16</c:f>
              <c:numCache>
                <c:formatCode>_("$"* #,##0_);_("$"* \(#,##0\);_("$"* "-"_);_(@_)</c:formatCode>
                <c:ptCount val="4"/>
                <c:pt idx="0">
                  <c:v>219900</c:v>
                </c:pt>
                <c:pt idx="1">
                  <c:v>898850</c:v>
                </c:pt>
                <c:pt idx="2">
                  <c:v>134900</c:v>
                </c:pt>
                <c:pt idx="3">
                  <c:v>219900</c:v>
                </c:pt>
              </c:numCache>
            </c:numRef>
          </c:val>
        </c:ser>
        <c:ser>
          <c:idx val="4"/>
          <c:order val="4"/>
          <c:tx>
            <c:strRef>
              <c:f>PivotTable!$F$10:$F$11</c:f>
              <c:strCache>
                <c:ptCount val="1"/>
                <c:pt idx="0">
                  <c:v>Vaughan</c:v>
                </c:pt>
              </c:strCache>
            </c:strRef>
          </c:tx>
          <c:cat>
            <c:strRef>
              <c:f>PivotTable!$A$12:$A$16</c:f>
              <c:strCache>
                <c:ptCount val="4"/>
                <c:pt idx="0">
                  <c:v>Allan</c:v>
                </c:pt>
                <c:pt idx="1">
                  <c:v>Kathryn</c:v>
                </c:pt>
                <c:pt idx="2">
                  <c:v>Nadeem</c:v>
                </c:pt>
                <c:pt idx="3">
                  <c:v>Zia</c:v>
                </c:pt>
              </c:strCache>
            </c:strRef>
          </c:cat>
          <c:val>
            <c:numRef>
              <c:f>PivotTable!$F$12:$F$16</c:f>
              <c:numCache>
                <c:formatCode>_("$"* #,##0_);_("$"* \(#,##0\);_("$"* "-"_);_(@_)</c:formatCode>
                <c:ptCount val="4"/>
                <c:pt idx="0">
                  <c:v>878000</c:v>
                </c:pt>
              </c:numCache>
            </c:numRef>
          </c:val>
        </c:ser>
        <c:dLbls/>
        <c:axId val="59358592"/>
        <c:axId val="59380864"/>
      </c:barChart>
      <c:catAx>
        <c:axId val="59358592"/>
        <c:scaling>
          <c:orientation val="minMax"/>
        </c:scaling>
        <c:axPos val="l"/>
        <c:tickLblPos val="nextTo"/>
        <c:crossAx val="59380864"/>
        <c:crosses val="autoZero"/>
        <c:auto val="1"/>
        <c:lblAlgn val="ctr"/>
        <c:lblOffset val="100"/>
      </c:catAx>
      <c:valAx>
        <c:axId val="59380864"/>
        <c:scaling>
          <c:orientation val="minMax"/>
        </c:scaling>
        <c:axPos val="b"/>
        <c:majorGridlines/>
        <c:numFmt formatCode="_(&quot;$&quot;* #,##0_);_(&quot;$&quot;* \(#,##0\);_(&quot;$&quot;* &quot;-&quot;_);_(@_)" sourceLinked="1"/>
        <c:tickLblPos val="nextTo"/>
        <c:crossAx val="593585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</xdr:row>
      <xdr:rowOff>19050</xdr:rowOff>
    </xdr:from>
    <xdr:to>
      <xdr:col>8</xdr:col>
      <xdr:colOff>104775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0</xdr:row>
      <xdr:rowOff>180974</xdr:rowOff>
    </xdr:from>
    <xdr:to>
      <xdr:col>16</xdr:col>
      <xdr:colOff>238125</xdr:colOff>
      <xdr:row>15</xdr:row>
      <xdr:rowOff>85725</xdr:rowOff>
    </xdr:to>
    <xdr:graphicFrame macro=""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466725</xdr:colOff>
      <xdr:row>17</xdr:row>
      <xdr:rowOff>38100</xdr:rowOff>
    </xdr:from>
    <xdr:to>
      <xdr:col>8</xdr:col>
      <xdr:colOff>161925</xdr:colOff>
      <xdr:row>31</xdr:row>
      <xdr:rowOff>114300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Vieira" refreshedDate="41728.709144791668" createdVersion="4" refreshedVersion="4" minRefreshableVersion="3" recordCount="33">
  <cacheSource type="worksheet">
    <worksheetSource ref="A2:F35" sheet="Real-Estate data"/>
  </cacheSource>
  <cacheFields count="6">
    <cacheField name="Property Type" numFmtId="0">
      <sharedItems/>
    </cacheField>
    <cacheField name="Agent's First Name" numFmtId="0">
      <sharedItems count="4">
        <s v="Zia"/>
        <s v="Kathryn"/>
        <s v="Allan"/>
        <s v="Nadeem"/>
      </sharedItems>
    </cacheField>
    <cacheField name="Agent's Last Name" numFmtId="0">
      <sharedItems/>
    </cacheField>
    <cacheField name="Location" numFmtId="0">
      <sharedItems count="5">
        <s v="Toronto"/>
        <s v="Stouffville"/>
        <s v="Mississauga"/>
        <s v="Brampton"/>
        <s v="Vaughan"/>
      </sharedItems>
    </cacheField>
    <cacheField name="Number of Bedrooms" numFmtId="0">
      <sharedItems containsSemiMixedTypes="0" containsString="0" containsNumber="1" containsInteger="1" minValue="0" maxValue="5"/>
    </cacheField>
    <cacheField name="Listed Price" numFmtId="164">
      <sharedItems containsSemiMixedTypes="0" containsString="0" containsNumber="1" containsInteger="1" minValue="134900" maxValue="43956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s v="Condo"/>
    <x v="0"/>
    <s v="Abbas"/>
    <x v="0"/>
    <n v="2"/>
    <n v="249900"/>
  </r>
  <r>
    <s v="Condo"/>
    <x v="0"/>
    <s v="Abbas"/>
    <x v="0"/>
    <n v="1"/>
    <n v="414900"/>
  </r>
  <r>
    <s v="Condo"/>
    <x v="0"/>
    <s v="Abbas"/>
    <x v="0"/>
    <n v="3"/>
    <n v="4395600"/>
  </r>
  <r>
    <s v="Condo"/>
    <x v="0"/>
    <s v="Abbas"/>
    <x v="0"/>
    <n v="0"/>
    <n v="219900"/>
  </r>
  <r>
    <s v="House"/>
    <x v="0"/>
    <s v="Abbas"/>
    <x v="1"/>
    <n v="5"/>
    <n v="2899999"/>
  </r>
  <r>
    <s v="House"/>
    <x v="1"/>
    <s v="Stewart"/>
    <x v="2"/>
    <n v="4"/>
    <n v="1299850"/>
  </r>
  <r>
    <s v="House"/>
    <x v="1"/>
    <s v="Stewart"/>
    <x v="3"/>
    <n v="4"/>
    <n v="659850"/>
  </r>
  <r>
    <s v="House"/>
    <x v="1"/>
    <s v="Stewart"/>
    <x v="2"/>
    <n v="3"/>
    <n v="1188850"/>
  </r>
  <r>
    <s v="House"/>
    <x v="1"/>
    <s v="Stewart"/>
    <x v="0"/>
    <n v="4"/>
    <n v="1349850"/>
  </r>
  <r>
    <s v="House"/>
    <x v="1"/>
    <s v="Stewart"/>
    <x v="2"/>
    <n v="4"/>
    <n v="1699850"/>
  </r>
  <r>
    <s v="Condo"/>
    <x v="1"/>
    <s v="Stewart"/>
    <x v="0"/>
    <n v="1"/>
    <n v="898850"/>
  </r>
  <r>
    <s v="House"/>
    <x v="1"/>
    <s v="Stewart"/>
    <x v="2"/>
    <n v="4"/>
    <n v="1649850"/>
  </r>
  <r>
    <s v="House"/>
    <x v="1"/>
    <s v="Stewart"/>
    <x v="2"/>
    <n v="5"/>
    <n v="2499850"/>
  </r>
  <r>
    <s v="Condo"/>
    <x v="2"/>
    <s v="Tarkmeel"/>
    <x v="0"/>
    <n v="1"/>
    <n v="359900"/>
  </r>
  <r>
    <s v="Condo"/>
    <x v="2"/>
    <s v="Tarkmeel"/>
    <x v="0"/>
    <n v="1"/>
    <n v="409900"/>
  </r>
  <r>
    <s v="Condo"/>
    <x v="2"/>
    <s v="Tarkmeel"/>
    <x v="0"/>
    <n v="2"/>
    <n v="579900"/>
  </r>
  <r>
    <s v="Condo"/>
    <x v="2"/>
    <s v="Tarkmeel"/>
    <x v="0"/>
    <n v="1"/>
    <n v="399900"/>
  </r>
  <r>
    <s v="Condo"/>
    <x v="2"/>
    <s v="Tarkmeel"/>
    <x v="0"/>
    <n v="2"/>
    <n v="675000"/>
  </r>
  <r>
    <s v="Condo"/>
    <x v="2"/>
    <s v="Tarkmeel"/>
    <x v="0"/>
    <n v="1"/>
    <n v="339800"/>
  </r>
  <r>
    <s v="Condo"/>
    <x v="2"/>
    <s v="Tarkmeel"/>
    <x v="0"/>
    <n v="1"/>
    <n v="285000"/>
  </r>
  <r>
    <s v="Condo"/>
    <x v="2"/>
    <s v="Tarkmeel"/>
    <x v="0"/>
    <n v="1"/>
    <n v="275000"/>
  </r>
  <r>
    <s v="Condo"/>
    <x v="2"/>
    <s v="Tarkmeel"/>
    <x v="0"/>
    <n v="1"/>
    <n v="459000"/>
  </r>
  <r>
    <s v="House"/>
    <x v="2"/>
    <s v="Tarkmeel"/>
    <x v="4"/>
    <n v="4"/>
    <n v="878000"/>
  </r>
  <r>
    <s v="Condo"/>
    <x v="2"/>
    <s v="Tarkmeel"/>
    <x v="0"/>
    <n v="1"/>
    <n v="385000"/>
  </r>
  <r>
    <s v="Condo"/>
    <x v="2"/>
    <s v="Tarkmeel"/>
    <x v="0"/>
    <n v="1"/>
    <n v="489900"/>
  </r>
  <r>
    <s v="Condo"/>
    <x v="2"/>
    <s v="Tarkmeel"/>
    <x v="0"/>
    <n v="0"/>
    <n v="219900"/>
  </r>
  <r>
    <s v="Condo"/>
    <x v="2"/>
    <s v="Tarkmeel"/>
    <x v="0"/>
    <n v="0"/>
    <n v="230000"/>
  </r>
  <r>
    <s v="Condo"/>
    <x v="2"/>
    <s v="Tarkmeel"/>
    <x v="0"/>
    <n v="2"/>
    <n v="418900"/>
  </r>
  <r>
    <s v="Condo"/>
    <x v="2"/>
    <s v="Tarkmeel"/>
    <x v="0"/>
    <n v="0"/>
    <n v="225000"/>
  </r>
  <r>
    <s v="Condo"/>
    <x v="3"/>
    <s v="Ahmed"/>
    <x v="0"/>
    <n v="1"/>
    <n v="259900"/>
  </r>
  <r>
    <s v="Condo"/>
    <x v="3"/>
    <s v="Ahmed"/>
    <x v="0"/>
    <n v="1"/>
    <n v="319000"/>
  </r>
  <r>
    <s v="Condo"/>
    <x v="3"/>
    <s v="Ahmed"/>
    <x v="0"/>
    <n v="1"/>
    <n v="269800"/>
  </r>
  <r>
    <s v="Condo"/>
    <x v="3"/>
    <s v="Ahmed"/>
    <x v="0"/>
    <n v="2"/>
    <n v="134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grandTotalCaption="Number of Estate" updatedVersion="4" minRefreshableVersion="3" useAutoFormatting="1" itemPrintTitles="1" createdVersion="4" indent="0" outline="1" outlineData="1" multipleFieldFilters="0" chartFormat="5">
  <location ref="A18:B24" firstHeaderRow="1" firstDataRow="1" firstDataCol="1"/>
  <pivotFields count="6">
    <pivotField showAll="0"/>
    <pivotField showAll="0"/>
    <pivotField showAll="0"/>
    <pivotField axis="axisRow" showAll="0" sortType="ascending">
      <items count="6">
        <item x="3"/>
        <item x="2"/>
        <item x="1"/>
        <item x="0"/>
        <item x="4"/>
        <item t="default"/>
      </items>
    </pivotField>
    <pivotField showAll="0"/>
    <pivotField dataField="1" numFmtId="164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" fld="5" subtotal="count" baseField="1" baseItem="0" numFmtId="165"/>
  </dataFields>
  <chartFormats count="1"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Minimum Price" updatedVersion="4" minRefreshableVersion="3" useAutoFormatting="1" itemPrintTitles="1" createdVersion="4" indent="0" outline="1" outlineData="1" multipleFieldFilters="0" chartFormat="7">
  <location ref="A10:G16" firstHeaderRow="1" firstDataRow="2" firstDataCol="1"/>
  <pivotFields count="6">
    <pivotField showAll="0"/>
    <pivotField axis="axisRow" showAll="0">
      <items count="5">
        <item x="2"/>
        <item x="1"/>
        <item x="3"/>
        <item x="0"/>
        <item t="default"/>
      </items>
    </pivotField>
    <pivotField showAll="0"/>
    <pivotField axis="axisCol" showAll="0" sortType="ascending">
      <items count="6">
        <item x="3"/>
        <item x="2"/>
        <item x="1"/>
        <item x="0"/>
        <item x="4"/>
        <item t="default"/>
      </items>
    </pivotField>
    <pivotField showAll="0"/>
    <pivotField dataField="1"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Minimum Listed Price" fld="5" subtotal="min" baseField="1" baseItem="3" numFmtId="42"/>
  </dataFields>
  <chartFormats count="15"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  <chartFormat chart="6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6" format="1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6" format="1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6" format="1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6" format="1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Averages" updatedVersion="4" minRefreshableVersion="3" useAutoFormatting="1" itemPrintTitles="1" createdVersion="4" indent="0" outline="1" outlineData="1" multipleFieldFilters="0" chartFormat="2">
  <location ref="A2:G8" firstHeaderRow="1" firstDataRow="2" firstDataCol="1"/>
  <pivotFields count="6">
    <pivotField showAll="0"/>
    <pivotField axis="axisRow" showAll="0">
      <items count="5">
        <item x="2"/>
        <item x="1"/>
        <item x="3"/>
        <item x="0"/>
        <item t="default"/>
      </items>
    </pivotField>
    <pivotField showAll="0"/>
    <pivotField axis="axisCol" showAll="0" sortType="ascending">
      <items count="6">
        <item x="3"/>
        <item x="2"/>
        <item x="1"/>
        <item x="0"/>
        <item x="4"/>
        <item t="default"/>
      </items>
    </pivotField>
    <pivotField showAll="0"/>
    <pivotField dataField="1"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verage Listed Price" fld="5" subtotal="average" baseField="1" baseItem="0" numFmtId="42"/>
  </dataFields>
  <chartFormats count="5"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4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8:F41" totalsRowShown="0" headerRowDxfId="8" dataDxfId="7" tableBorderDxfId="6">
  <autoFilter ref="A8:F41">
    <filterColumn colId="0">
      <filters>
        <filter val="Toronto"/>
      </filters>
    </filterColumn>
    <filterColumn colId="2">
      <customFilters>
        <customFilter operator="lessThan" val="400000"/>
      </customFilters>
    </filterColumn>
  </autoFilter>
  <sortState ref="A9:F41">
    <sortCondition descending="1" ref="B9:B41"/>
    <sortCondition descending="1" ref="C9:C41"/>
  </sortState>
  <tableColumns count="6">
    <tableColumn id="4" name="Location" dataDxfId="5"/>
    <tableColumn id="5" name="Number of Bedrooms" dataDxfId="4"/>
    <tableColumn id="6" name="Listed Price" dataDxfId="3" dataCellStyle="Currency"/>
    <tableColumn id="8" name="Selling Price" dataDxfId="2" dataCellStyle="Currency">
      <calculatedColumnFormula>Table1[[#This Row],[Listed Price]]*$E$3</calculatedColumnFormula>
    </tableColumn>
    <tableColumn id="7" name="Down Payment" dataDxfId="1" dataCellStyle="Currency">
      <calculatedColumnFormula>Table1[[#This Row],[Selling Price]]*$B$3</calculatedColumnFormula>
    </tableColumn>
    <tableColumn id="9" name="Monthly Payment" dataDxfId="0" dataCellStyle="Currency">
      <calculatedColumnFormula>PMT($E$1/$E$2,$E$2*$B$1,-Table1[[#This Row],[Selling Price]])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workbookViewId="0"/>
  </sheetViews>
  <sheetFormatPr defaultRowHeight="15"/>
  <cols>
    <col min="1" max="1" width="26.28515625" bestFit="1" customWidth="1"/>
  </cols>
  <sheetData>
    <row r="2" spans="1:17">
      <c r="A2" s="59" t="str">
        <f ca="1">CELL("filename")</f>
        <v>C:\Users\Abbas\Downloads\[Spreadsheet Concepts-Group Project.xlsx]Documentation Sheet</v>
      </c>
      <c r="B2" s="59"/>
      <c r="C2" s="59"/>
      <c r="D2" s="59"/>
      <c r="E2" s="59"/>
      <c r="F2" s="59"/>
      <c r="G2" s="59"/>
    </row>
    <row r="4" spans="1:17">
      <c r="A4" s="56">
        <f ca="1">TODAY()</f>
        <v>41867</v>
      </c>
    </row>
    <row r="5" spans="1:17">
      <c r="A5" s="52"/>
    </row>
    <row r="6" spans="1:17">
      <c r="A6" s="6" t="s">
        <v>52</v>
      </c>
    </row>
    <row r="7" spans="1:17">
      <c r="A7" s="53"/>
    </row>
    <row r="8" spans="1:17">
      <c r="A8" s="53"/>
    </row>
    <row r="9" spans="1:17">
      <c r="A9" s="53"/>
    </row>
    <row r="10" spans="1:17">
      <c r="A10" s="53"/>
    </row>
    <row r="12" spans="1:17">
      <c r="A12" s="6" t="s">
        <v>53</v>
      </c>
    </row>
    <row r="13" spans="1:17" ht="30.75" customHeight="1">
      <c r="A13" s="60" t="s">
        <v>54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5" spans="1:17">
      <c r="A15" s="6" t="s">
        <v>55</v>
      </c>
    </row>
    <row r="16" spans="1:17">
      <c r="A16" s="55" t="s">
        <v>56</v>
      </c>
    </row>
    <row r="17" spans="1:1">
      <c r="A17" s="54" t="s">
        <v>57</v>
      </c>
    </row>
    <row r="18" spans="1:1">
      <c r="A18" s="53" t="s">
        <v>58</v>
      </c>
    </row>
    <row r="19" spans="1:1">
      <c r="A19" s="55"/>
    </row>
    <row r="20" spans="1:1">
      <c r="A20" s="57" t="s">
        <v>59</v>
      </c>
    </row>
    <row r="21" spans="1:1">
      <c r="A21" s="57" t="s">
        <v>60</v>
      </c>
    </row>
    <row r="22" spans="1:1">
      <c r="A22" s="57" t="s">
        <v>61</v>
      </c>
    </row>
    <row r="23" spans="1:1">
      <c r="A23" s="57" t="s">
        <v>62</v>
      </c>
    </row>
    <row r="24" spans="1:1">
      <c r="A24" s="57" t="s">
        <v>64</v>
      </c>
    </row>
    <row r="25" spans="1:1">
      <c r="A25" s="53" t="s">
        <v>65</v>
      </c>
    </row>
    <row r="26" spans="1:1">
      <c r="A26" s="58"/>
    </row>
    <row r="27" spans="1:1">
      <c r="A27" s="57" t="s">
        <v>66</v>
      </c>
    </row>
    <row r="28" spans="1:1">
      <c r="A28" s="57" t="s">
        <v>67</v>
      </c>
    </row>
    <row r="29" spans="1:1">
      <c r="A29" s="57" t="s">
        <v>68</v>
      </c>
    </row>
    <row r="30" spans="1:1">
      <c r="A30" s="53" t="s">
        <v>65</v>
      </c>
    </row>
    <row r="31" spans="1:1">
      <c r="A31" s="55"/>
    </row>
    <row r="32" spans="1:1">
      <c r="A32" s="57" t="s">
        <v>69</v>
      </c>
    </row>
    <row r="33" spans="1:1">
      <c r="A33" s="57" t="s">
        <v>63</v>
      </c>
    </row>
    <row r="34" spans="1:1">
      <c r="A34" s="57" t="s">
        <v>70</v>
      </c>
    </row>
    <row r="35" spans="1:1">
      <c r="A35" s="53" t="s">
        <v>65</v>
      </c>
    </row>
    <row r="36" spans="1:1">
      <c r="A36" s="55"/>
    </row>
    <row r="37" spans="1:1">
      <c r="A37" s="53"/>
    </row>
    <row r="38" spans="1:1">
      <c r="A38" s="53"/>
    </row>
    <row r="39" spans="1:1">
      <c r="A39" s="53"/>
    </row>
  </sheetData>
  <mergeCells count="2">
    <mergeCell ref="A2:G2"/>
    <mergeCell ref="A13:Q13"/>
  </mergeCells>
  <hyperlinks>
    <hyperlink ref="A20" location="'Documentation Sheet'!A1" display="Documentation worksheet"/>
    <hyperlink ref="A21" location="'Documentation Sheet'!A20:A39" display="Link between worksheets"/>
    <hyperlink ref="A22" location="'Real-Estate data'!A1:F35" display="Collected and Entered Data"/>
    <hyperlink ref="A23" location="'Real-Estate data'!H3:I6" display="Used AVERAGE, MAX, MIN and COUNT functions"/>
    <hyperlink ref="A33" location="PivotTable!A2:G24" display="PivotTables"/>
    <hyperlink ref="A24" location="Charts!A1:Q16" display="2 Pivot Charts"/>
    <hyperlink ref="A27" location="'Mortgage Information'!C5:C38" display="Used a FINANCIAL FUNCTION(PMT)"/>
    <hyperlink ref="A28" location="Scenarios!A6:F41" display="Used SCENARIO MANAGER"/>
    <hyperlink ref="A29" location="Scenarios!F19:F41" display="Used Conditional Formatting"/>
    <hyperlink ref="A32" location="Charts!A18:I32" display="1 Pivot Chart"/>
    <hyperlink ref="A34" location="Database!A1" display="Included a list and applied DATABASE FUNCTIONS to the lis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topLeftCell="A21" zoomScaleNormal="100" workbookViewId="0">
      <selection activeCell="A46" sqref="A46"/>
    </sheetView>
  </sheetViews>
  <sheetFormatPr defaultRowHeight="15"/>
  <cols>
    <col min="1" max="1" width="16.5703125" customWidth="1"/>
    <col min="2" max="2" width="19.85546875" customWidth="1"/>
    <col min="3" max="3" width="19.42578125" customWidth="1"/>
    <col min="4" max="4" width="11.42578125" bestFit="1" customWidth="1"/>
    <col min="5" max="5" width="22.140625" customWidth="1"/>
    <col min="6" max="6" width="15.28515625" bestFit="1" customWidth="1"/>
    <col min="9" max="9" width="17" customWidth="1"/>
    <col min="10" max="10" width="15.5703125" customWidth="1"/>
    <col min="11" max="12" width="8" customWidth="1"/>
    <col min="13" max="13" width="7" customWidth="1"/>
    <col min="14" max="14" width="9.85546875" customWidth="1"/>
    <col min="15" max="15" width="9.7109375" bestFit="1" customWidth="1"/>
    <col min="16" max="18" width="8" customWidth="1"/>
    <col min="19" max="19" width="12.28515625" bestFit="1" customWidth="1"/>
    <col min="20" max="20" width="10.140625" bestFit="1" customWidth="1"/>
    <col min="21" max="21" width="7" customWidth="1"/>
    <col min="22" max="22" width="12.7109375" bestFit="1" customWidth="1"/>
    <col min="23" max="25" width="7" customWidth="1"/>
    <col min="26" max="27" width="8" customWidth="1"/>
    <col min="28" max="28" width="8.140625" customWidth="1"/>
    <col min="29" max="29" width="10.7109375" bestFit="1" customWidth="1"/>
  </cols>
  <sheetData>
    <row r="1" spans="1:9" ht="18.75">
      <c r="A1" s="61" t="s">
        <v>0</v>
      </c>
      <c r="B1" s="61"/>
      <c r="C1" s="61"/>
      <c r="D1" s="61"/>
      <c r="E1" s="61"/>
      <c r="F1" s="61"/>
    </row>
    <row r="2" spans="1:9">
      <c r="A2" s="6" t="s">
        <v>5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10</v>
      </c>
    </row>
    <row r="3" spans="1:9">
      <c r="A3" s="28" t="s">
        <v>6</v>
      </c>
      <c r="B3" s="25" t="s">
        <v>7</v>
      </c>
      <c r="C3" s="25" t="s">
        <v>8</v>
      </c>
      <c r="D3" s="25" t="s">
        <v>9</v>
      </c>
      <c r="E3" s="25">
        <v>2</v>
      </c>
      <c r="F3" s="32">
        <v>249900</v>
      </c>
      <c r="H3" s="6" t="s">
        <v>50</v>
      </c>
      <c r="I3" s="51">
        <f>AVERAGE(F3:F35)</f>
        <v>819418.15151515149</v>
      </c>
    </row>
    <row r="4" spans="1:9">
      <c r="A4" s="29" t="s">
        <v>6</v>
      </c>
      <c r="B4" s="27" t="s">
        <v>7</v>
      </c>
      <c r="C4" s="27" t="s">
        <v>8</v>
      </c>
      <c r="D4" s="27" t="s">
        <v>9</v>
      </c>
      <c r="E4" s="27">
        <v>1</v>
      </c>
      <c r="F4" s="33">
        <v>414900</v>
      </c>
      <c r="H4" s="6" t="s">
        <v>48</v>
      </c>
      <c r="I4" s="51">
        <f>MAX(F3:F35)</f>
        <v>4395600</v>
      </c>
    </row>
    <row r="5" spans="1:9">
      <c r="A5" s="28" t="s">
        <v>6</v>
      </c>
      <c r="B5" s="25" t="s">
        <v>7</v>
      </c>
      <c r="C5" s="25" t="s">
        <v>8</v>
      </c>
      <c r="D5" s="25" t="s">
        <v>9</v>
      </c>
      <c r="E5" s="25">
        <v>3</v>
      </c>
      <c r="F5" s="32">
        <v>4395600</v>
      </c>
      <c r="H5" s="6" t="s">
        <v>49</v>
      </c>
      <c r="I5" s="51">
        <f>MIN(F3:F35)</f>
        <v>134900</v>
      </c>
    </row>
    <row r="6" spans="1:9">
      <c r="A6" s="29" t="s">
        <v>6</v>
      </c>
      <c r="B6" s="27" t="s">
        <v>7</v>
      </c>
      <c r="C6" s="27" t="s">
        <v>8</v>
      </c>
      <c r="D6" s="27" t="s">
        <v>9</v>
      </c>
      <c r="E6" s="27">
        <v>0</v>
      </c>
      <c r="F6" s="33">
        <v>219900</v>
      </c>
      <c r="H6" s="6" t="s">
        <v>28</v>
      </c>
      <c r="I6" s="25">
        <f>COUNT(F3:F35)</f>
        <v>33</v>
      </c>
    </row>
    <row r="7" spans="1:9">
      <c r="A7" s="28" t="s">
        <v>11</v>
      </c>
      <c r="B7" s="25" t="s">
        <v>7</v>
      </c>
      <c r="C7" s="25" t="s">
        <v>8</v>
      </c>
      <c r="D7" s="25" t="s">
        <v>12</v>
      </c>
      <c r="E7" s="25">
        <v>5</v>
      </c>
      <c r="F7" s="32">
        <v>2899999</v>
      </c>
    </row>
    <row r="8" spans="1:9">
      <c r="A8" s="29" t="s">
        <v>11</v>
      </c>
      <c r="B8" s="27" t="s">
        <v>13</v>
      </c>
      <c r="C8" s="27" t="s">
        <v>14</v>
      </c>
      <c r="D8" s="27" t="s">
        <v>15</v>
      </c>
      <c r="E8" s="27">
        <v>4</v>
      </c>
      <c r="F8" s="33">
        <v>1299850</v>
      </c>
    </row>
    <row r="9" spans="1:9">
      <c r="A9" s="28" t="s">
        <v>11</v>
      </c>
      <c r="B9" s="25" t="s">
        <v>13</v>
      </c>
      <c r="C9" s="25" t="s">
        <v>14</v>
      </c>
      <c r="D9" s="25" t="s">
        <v>16</v>
      </c>
      <c r="E9" s="25">
        <v>4</v>
      </c>
      <c r="F9" s="32">
        <v>659850</v>
      </c>
    </row>
    <row r="10" spans="1:9">
      <c r="A10" s="29" t="s">
        <v>11</v>
      </c>
      <c r="B10" s="27" t="s">
        <v>13</v>
      </c>
      <c r="C10" s="27" t="s">
        <v>14</v>
      </c>
      <c r="D10" s="27" t="s">
        <v>15</v>
      </c>
      <c r="E10" s="27">
        <v>3</v>
      </c>
      <c r="F10" s="33">
        <v>1188850</v>
      </c>
    </row>
    <row r="11" spans="1:9">
      <c r="A11" s="28" t="s">
        <v>11</v>
      </c>
      <c r="B11" s="25" t="s">
        <v>13</v>
      </c>
      <c r="C11" s="25" t="s">
        <v>14</v>
      </c>
      <c r="D11" s="25" t="s">
        <v>9</v>
      </c>
      <c r="E11" s="25">
        <v>4</v>
      </c>
      <c r="F11" s="32">
        <v>1349850</v>
      </c>
    </row>
    <row r="12" spans="1:9">
      <c r="A12" s="29" t="s">
        <v>11</v>
      </c>
      <c r="B12" s="27" t="s">
        <v>13</v>
      </c>
      <c r="C12" s="27" t="s">
        <v>14</v>
      </c>
      <c r="D12" s="27" t="s">
        <v>15</v>
      </c>
      <c r="E12" s="27">
        <v>4</v>
      </c>
      <c r="F12" s="33">
        <v>1699850</v>
      </c>
    </row>
    <row r="13" spans="1:9">
      <c r="A13" s="28" t="s">
        <v>6</v>
      </c>
      <c r="B13" s="25" t="s">
        <v>13</v>
      </c>
      <c r="C13" s="25" t="s">
        <v>14</v>
      </c>
      <c r="D13" s="25" t="s">
        <v>9</v>
      </c>
      <c r="E13" s="25">
        <v>1</v>
      </c>
      <c r="F13" s="32">
        <v>898850</v>
      </c>
    </row>
    <row r="14" spans="1:9">
      <c r="A14" s="29" t="s">
        <v>11</v>
      </c>
      <c r="B14" s="27" t="s">
        <v>13</v>
      </c>
      <c r="C14" s="27" t="s">
        <v>14</v>
      </c>
      <c r="D14" s="27" t="s">
        <v>15</v>
      </c>
      <c r="E14" s="27">
        <v>4</v>
      </c>
      <c r="F14" s="33">
        <v>1649850</v>
      </c>
    </row>
    <row r="15" spans="1:9">
      <c r="A15" s="28" t="s">
        <v>11</v>
      </c>
      <c r="B15" s="25" t="s">
        <v>13</v>
      </c>
      <c r="C15" s="25" t="s">
        <v>14</v>
      </c>
      <c r="D15" s="25" t="s">
        <v>15</v>
      </c>
      <c r="E15" s="25">
        <v>5</v>
      </c>
      <c r="F15" s="32">
        <v>2499850</v>
      </c>
    </row>
    <row r="16" spans="1:9">
      <c r="A16" s="29" t="s">
        <v>6</v>
      </c>
      <c r="B16" s="27" t="s">
        <v>17</v>
      </c>
      <c r="C16" s="27" t="s">
        <v>18</v>
      </c>
      <c r="D16" s="27" t="s">
        <v>9</v>
      </c>
      <c r="E16" s="27">
        <v>1</v>
      </c>
      <c r="F16" s="33">
        <v>359900</v>
      </c>
    </row>
    <row r="17" spans="1:29">
      <c r="A17" s="28" t="s">
        <v>6</v>
      </c>
      <c r="B17" s="25" t="s">
        <v>17</v>
      </c>
      <c r="C17" s="25" t="s">
        <v>18</v>
      </c>
      <c r="D17" s="25" t="s">
        <v>9</v>
      </c>
      <c r="E17" s="25">
        <v>1</v>
      </c>
      <c r="F17" s="32">
        <v>409900</v>
      </c>
    </row>
    <row r="18" spans="1:29">
      <c r="A18" s="29" t="s">
        <v>6</v>
      </c>
      <c r="B18" s="27" t="s">
        <v>17</v>
      </c>
      <c r="C18" s="27" t="s">
        <v>18</v>
      </c>
      <c r="D18" s="27" t="s">
        <v>9</v>
      </c>
      <c r="E18" s="27">
        <v>2</v>
      </c>
      <c r="F18" s="33">
        <v>579900</v>
      </c>
    </row>
    <row r="19" spans="1:29">
      <c r="A19" s="28" t="s">
        <v>6</v>
      </c>
      <c r="B19" s="25" t="s">
        <v>17</v>
      </c>
      <c r="C19" s="25" t="s">
        <v>18</v>
      </c>
      <c r="D19" s="25" t="s">
        <v>9</v>
      </c>
      <c r="E19" s="25">
        <v>1</v>
      </c>
      <c r="F19" s="32">
        <v>399900</v>
      </c>
    </row>
    <row r="20" spans="1:29">
      <c r="A20" s="29" t="s">
        <v>6</v>
      </c>
      <c r="B20" s="27" t="s">
        <v>17</v>
      </c>
      <c r="C20" s="27" t="s">
        <v>18</v>
      </c>
      <c r="D20" s="27" t="s">
        <v>9</v>
      </c>
      <c r="E20" s="27">
        <v>2</v>
      </c>
      <c r="F20" s="33">
        <v>675000</v>
      </c>
    </row>
    <row r="21" spans="1:29">
      <c r="A21" s="28" t="s">
        <v>6</v>
      </c>
      <c r="B21" s="25" t="s">
        <v>17</v>
      </c>
      <c r="C21" s="25" t="s">
        <v>18</v>
      </c>
      <c r="D21" s="25" t="s">
        <v>9</v>
      </c>
      <c r="E21" s="25">
        <v>1</v>
      </c>
      <c r="F21" s="32">
        <v>339800</v>
      </c>
    </row>
    <row r="22" spans="1:29">
      <c r="A22" s="29" t="s">
        <v>6</v>
      </c>
      <c r="B22" s="27" t="s">
        <v>17</v>
      </c>
      <c r="C22" s="27" t="s">
        <v>18</v>
      </c>
      <c r="D22" s="27" t="s">
        <v>9</v>
      </c>
      <c r="E22" s="27">
        <v>1</v>
      </c>
      <c r="F22" s="33">
        <v>285000</v>
      </c>
    </row>
    <row r="23" spans="1:29">
      <c r="A23" s="28" t="s">
        <v>6</v>
      </c>
      <c r="B23" s="25" t="s">
        <v>17</v>
      </c>
      <c r="C23" s="25" t="s">
        <v>18</v>
      </c>
      <c r="D23" s="25" t="s">
        <v>9</v>
      </c>
      <c r="E23" s="25">
        <v>1</v>
      </c>
      <c r="F23" s="32">
        <v>275000</v>
      </c>
    </row>
    <row r="24" spans="1:29">
      <c r="A24" s="29" t="s">
        <v>6</v>
      </c>
      <c r="B24" s="27" t="s">
        <v>17</v>
      </c>
      <c r="C24" s="27" t="s">
        <v>18</v>
      </c>
      <c r="D24" s="27" t="s">
        <v>9</v>
      </c>
      <c r="E24" s="27">
        <v>1</v>
      </c>
      <c r="F24" s="33">
        <v>459000</v>
      </c>
    </row>
    <row r="25" spans="1:29">
      <c r="A25" s="28" t="s">
        <v>11</v>
      </c>
      <c r="B25" s="25" t="s">
        <v>17</v>
      </c>
      <c r="C25" s="25" t="s">
        <v>18</v>
      </c>
      <c r="D25" s="25" t="s">
        <v>19</v>
      </c>
      <c r="E25" s="25">
        <v>4</v>
      </c>
      <c r="F25" s="32">
        <v>878000</v>
      </c>
    </row>
    <row r="26" spans="1:29">
      <c r="A26" s="29" t="s">
        <v>6</v>
      </c>
      <c r="B26" s="27" t="s">
        <v>17</v>
      </c>
      <c r="C26" s="27" t="s">
        <v>18</v>
      </c>
      <c r="D26" s="27" t="s">
        <v>9</v>
      </c>
      <c r="E26" s="27">
        <v>1</v>
      </c>
      <c r="F26" s="33">
        <v>385000</v>
      </c>
    </row>
    <row r="27" spans="1:29">
      <c r="A27" s="28" t="s">
        <v>6</v>
      </c>
      <c r="B27" s="25" t="s">
        <v>17</v>
      </c>
      <c r="C27" s="25" t="s">
        <v>18</v>
      </c>
      <c r="D27" s="25" t="s">
        <v>9</v>
      </c>
      <c r="E27" s="25">
        <v>1</v>
      </c>
      <c r="F27" s="32">
        <v>489900</v>
      </c>
    </row>
    <row r="28" spans="1:29">
      <c r="A28" s="29" t="s">
        <v>6</v>
      </c>
      <c r="B28" s="27" t="s">
        <v>17</v>
      </c>
      <c r="C28" s="27" t="s">
        <v>18</v>
      </c>
      <c r="D28" s="27" t="s">
        <v>9</v>
      </c>
      <c r="E28" s="27">
        <v>0</v>
      </c>
      <c r="F28" s="33">
        <v>219900</v>
      </c>
    </row>
    <row r="29" spans="1:29">
      <c r="A29" s="28" t="s">
        <v>6</v>
      </c>
      <c r="B29" s="25" t="s">
        <v>17</v>
      </c>
      <c r="C29" s="25" t="s">
        <v>18</v>
      </c>
      <c r="D29" s="25" t="s">
        <v>9</v>
      </c>
      <c r="E29" s="25">
        <v>0</v>
      </c>
      <c r="F29" s="32">
        <v>230000</v>
      </c>
    </row>
    <row r="30" spans="1:29">
      <c r="A30" s="29" t="s">
        <v>6</v>
      </c>
      <c r="B30" s="27" t="s">
        <v>17</v>
      </c>
      <c r="C30" s="27" t="s">
        <v>18</v>
      </c>
      <c r="D30" s="27" t="s">
        <v>9</v>
      </c>
      <c r="E30" s="27">
        <v>2</v>
      </c>
      <c r="F30" s="33">
        <v>418900</v>
      </c>
    </row>
    <row r="31" spans="1:29">
      <c r="A31" s="28" t="s">
        <v>6</v>
      </c>
      <c r="B31" s="25" t="s">
        <v>17</v>
      </c>
      <c r="C31" s="25" t="s">
        <v>18</v>
      </c>
      <c r="D31" s="25" t="s">
        <v>9</v>
      </c>
      <c r="E31" s="25">
        <v>0</v>
      </c>
      <c r="F31" s="32">
        <v>225000</v>
      </c>
      <c r="I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>
      <c r="A32" s="29" t="s">
        <v>6</v>
      </c>
      <c r="B32" s="27" t="s">
        <v>20</v>
      </c>
      <c r="C32" s="27" t="s">
        <v>21</v>
      </c>
      <c r="D32" s="27" t="s">
        <v>9</v>
      </c>
      <c r="E32" s="27">
        <v>1</v>
      </c>
      <c r="F32" s="33">
        <v>259900</v>
      </c>
      <c r="I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>
      <c r="A33" s="28" t="s">
        <v>6</v>
      </c>
      <c r="B33" s="25" t="s">
        <v>20</v>
      </c>
      <c r="C33" s="25" t="s">
        <v>21</v>
      </c>
      <c r="D33" s="25" t="s">
        <v>9</v>
      </c>
      <c r="E33" s="25">
        <v>1</v>
      </c>
      <c r="F33" s="32">
        <v>319000</v>
      </c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>
      <c r="A34" s="29" t="s">
        <v>6</v>
      </c>
      <c r="B34" s="27" t="s">
        <v>20</v>
      </c>
      <c r="C34" s="27" t="s">
        <v>21</v>
      </c>
      <c r="D34" s="27" t="s">
        <v>9</v>
      </c>
      <c r="E34" s="27">
        <v>1</v>
      </c>
      <c r="F34" s="33">
        <v>269800</v>
      </c>
      <c r="I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>
      <c r="A35" s="30" t="s">
        <v>6</v>
      </c>
      <c r="B35" s="31" t="s">
        <v>20</v>
      </c>
      <c r="C35" s="31" t="s">
        <v>21</v>
      </c>
      <c r="D35" s="31" t="s">
        <v>9</v>
      </c>
      <c r="E35" s="31">
        <v>2</v>
      </c>
      <c r="F35" s="34">
        <v>134900</v>
      </c>
      <c r="I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C5" sqref="C5:C38"/>
    </sheetView>
  </sheetViews>
  <sheetFormatPr defaultRowHeight="15"/>
  <cols>
    <col min="1" max="1" width="17.28515625" bestFit="1" customWidth="1"/>
    <col min="2" max="2" width="14.5703125" bestFit="1" customWidth="1"/>
    <col min="3" max="3" width="18.42578125" bestFit="1" customWidth="1"/>
    <col min="4" max="4" width="17.7109375" bestFit="1" customWidth="1"/>
    <col min="5" max="5" width="11.5703125" customWidth="1"/>
  </cols>
  <sheetData>
    <row r="1" spans="1:5">
      <c r="A1" s="11" t="s">
        <v>30</v>
      </c>
      <c r="B1" s="35">
        <v>25</v>
      </c>
      <c r="C1" s="12"/>
      <c r="D1" s="11" t="s">
        <v>31</v>
      </c>
      <c r="E1" s="38">
        <v>8.7499999999999994E-2</v>
      </c>
    </row>
    <row r="2" spans="1:5">
      <c r="A2" s="11" t="s">
        <v>32</v>
      </c>
      <c r="B2" s="36">
        <v>8.7499999999999994E-2</v>
      </c>
      <c r="C2" s="12"/>
      <c r="D2" s="11" t="s">
        <v>33</v>
      </c>
      <c r="E2" s="39">
        <v>12</v>
      </c>
    </row>
    <row r="3" spans="1:5">
      <c r="A3" s="11" t="s">
        <v>34</v>
      </c>
      <c r="B3" s="37">
        <v>0.2</v>
      </c>
      <c r="C3" s="12"/>
      <c r="D3" s="11" t="s">
        <v>35</v>
      </c>
      <c r="E3" s="40">
        <v>0</v>
      </c>
    </row>
    <row r="4" spans="1:5">
      <c r="A4" s="12"/>
      <c r="B4" s="13"/>
      <c r="C4" s="12"/>
      <c r="D4" s="12"/>
      <c r="E4" s="12"/>
    </row>
    <row r="5" spans="1:5">
      <c r="A5" s="14" t="s">
        <v>36</v>
      </c>
      <c r="B5" s="14" t="s">
        <v>37</v>
      </c>
      <c r="C5" s="14" t="s">
        <v>38</v>
      </c>
      <c r="D5" s="12"/>
      <c r="E5" s="12"/>
    </row>
    <row r="6" spans="1:5">
      <c r="A6" s="42">
        <v>249900</v>
      </c>
      <c r="B6" s="17">
        <f t="shared" ref="B6:B38" si="0">A6*$B$3</f>
        <v>49980</v>
      </c>
      <c r="C6" s="41">
        <f t="shared" ref="C6:C38" si="1">PMT($E$1/$E$2,$E$2*$B$1,-$A6+B6,0,0)</f>
        <v>1643.629557325653</v>
      </c>
      <c r="D6" s="12"/>
      <c r="E6" s="12"/>
    </row>
    <row r="7" spans="1:5">
      <c r="A7" s="42">
        <v>414900</v>
      </c>
      <c r="B7" s="17">
        <f t="shared" si="0"/>
        <v>82980</v>
      </c>
      <c r="C7" s="41">
        <f t="shared" si="1"/>
        <v>2728.8591570004537</v>
      </c>
      <c r="D7" s="12"/>
      <c r="E7" s="12"/>
    </row>
    <row r="8" spans="1:5">
      <c r="A8" s="42">
        <v>4395600</v>
      </c>
      <c r="B8" s="15">
        <f t="shared" si="0"/>
        <v>879120</v>
      </c>
      <c r="C8" s="41">
        <f t="shared" si="1"/>
        <v>28910.516535336697</v>
      </c>
      <c r="D8" s="12"/>
      <c r="E8" s="12"/>
    </row>
    <row r="9" spans="1:5">
      <c r="A9" s="42">
        <v>219900</v>
      </c>
      <c r="B9" s="17">
        <f t="shared" si="0"/>
        <v>43980</v>
      </c>
      <c r="C9" s="41">
        <f t="shared" si="1"/>
        <v>1446.3150846575074</v>
      </c>
      <c r="D9" s="12"/>
      <c r="E9" s="12"/>
    </row>
    <row r="10" spans="1:5">
      <c r="A10" s="42">
        <v>2899999</v>
      </c>
      <c r="B10" s="15">
        <f t="shared" si="0"/>
        <v>579999.80000000005</v>
      </c>
      <c r="C10" s="41">
        <f t="shared" si="1"/>
        <v>19073.725780771656</v>
      </c>
      <c r="D10" s="12"/>
      <c r="E10" s="12"/>
    </row>
    <row r="11" spans="1:5">
      <c r="A11" s="42">
        <v>1299850</v>
      </c>
      <c r="B11" s="17">
        <f t="shared" si="0"/>
        <v>259970</v>
      </c>
      <c r="C11" s="41">
        <f t="shared" si="1"/>
        <v>8549.3072432563022</v>
      </c>
      <c r="D11" s="12"/>
      <c r="E11" s="12"/>
    </row>
    <row r="12" spans="1:5">
      <c r="A12" s="42">
        <v>659850</v>
      </c>
      <c r="B12" s="15">
        <f t="shared" si="0"/>
        <v>131970</v>
      </c>
      <c r="C12" s="41">
        <f t="shared" si="1"/>
        <v>4339.9318263358628</v>
      </c>
      <c r="D12" s="12"/>
      <c r="E12" s="12"/>
    </row>
    <row r="13" spans="1:5">
      <c r="A13" s="42">
        <v>1188850</v>
      </c>
      <c r="B13" s="17">
        <f t="shared" si="0"/>
        <v>237770</v>
      </c>
      <c r="C13" s="41">
        <f t="shared" si="1"/>
        <v>7819.243694384164</v>
      </c>
      <c r="D13" s="12"/>
      <c r="E13" s="12"/>
    </row>
    <row r="14" spans="1:5">
      <c r="A14" s="42">
        <v>1349850</v>
      </c>
      <c r="B14" s="15">
        <f t="shared" si="0"/>
        <v>269970</v>
      </c>
      <c r="C14" s="41">
        <f t="shared" si="1"/>
        <v>8878.1646977032124</v>
      </c>
      <c r="D14" s="12"/>
      <c r="E14" s="12"/>
    </row>
    <row r="15" spans="1:5">
      <c r="A15" s="42">
        <v>1699850</v>
      </c>
      <c r="B15" s="17">
        <f t="shared" si="0"/>
        <v>339970</v>
      </c>
      <c r="C15" s="41">
        <f t="shared" si="1"/>
        <v>11180.166878831578</v>
      </c>
      <c r="D15" s="12"/>
      <c r="E15" s="12"/>
    </row>
    <row r="16" spans="1:5">
      <c r="A16" s="42">
        <v>898850</v>
      </c>
      <c r="B16" s="15">
        <f t="shared" si="0"/>
        <v>179770</v>
      </c>
      <c r="C16" s="41">
        <f t="shared" si="1"/>
        <v>5911.8704585920905</v>
      </c>
      <c r="D16" s="12"/>
      <c r="E16" s="12"/>
    </row>
    <row r="17" spans="1:5">
      <c r="A17" s="42">
        <v>1649850</v>
      </c>
      <c r="B17" s="17">
        <f t="shared" si="0"/>
        <v>329970</v>
      </c>
      <c r="C17" s="41">
        <f t="shared" si="1"/>
        <v>10851.309424384668</v>
      </c>
      <c r="D17" s="12"/>
      <c r="E17" s="12"/>
    </row>
    <row r="18" spans="1:5">
      <c r="A18" s="42">
        <v>2499850</v>
      </c>
      <c r="B18" s="15">
        <f t="shared" si="0"/>
        <v>499970</v>
      </c>
      <c r="C18" s="41">
        <f t="shared" si="1"/>
        <v>16441.886149982129</v>
      </c>
      <c r="D18" s="12"/>
      <c r="E18" s="12"/>
    </row>
    <row r="19" spans="1:5">
      <c r="A19" s="42">
        <v>359900</v>
      </c>
      <c r="B19" s="17">
        <f t="shared" si="0"/>
        <v>71980</v>
      </c>
      <c r="C19" s="41">
        <f t="shared" si="1"/>
        <v>2367.1159571088538</v>
      </c>
      <c r="D19" s="12"/>
      <c r="E19" s="12"/>
    </row>
    <row r="20" spans="1:5">
      <c r="A20" s="42">
        <v>409900</v>
      </c>
      <c r="B20" s="15">
        <f t="shared" si="0"/>
        <v>81980</v>
      </c>
      <c r="C20" s="41">
        <f t="shared" si="1"/>
        <v>2695.9734115557631</v>
      </c>
      <c r="D20" s="12"/>
      <c r="E20" s="12"/>
    </row>
    <row r="21" spans="1:5">
      <c r="A21" s="42">
        <v>579900</v>
      </c>
      <c r="B21" s="17">
        <f t="shared" si="0"/>
        <v>115980</v>
      </c>
      <c r="C21" s="41">
        <f t="shared" si="1"/>
        <v>3814.0887566752549</v>
      </c>
      <c r="D21" s="12"/>
      <c r="E21" s="12"/>
    </row>
    <row r="22" spans="1:5">
      <c r="A22" s="42">
        <v>399900</v>
      </c>
      <c r="B22" s="15">
        <f t="shared" si="0"/>
        <v>79980</v>
      </c>
      <c r="C22" s="41">
        <f t="shared" si="1"/>
        <v>2630.2019206663813</v>
      </c>
      <c r="D22" s="12"/>
      <c r="E22" s="12"/>
    </row>
    <row r="23" spans="1:5">
      <c r="A23" s="42">
        <v>675000</v>
      </c>
      <c r="B23" s="17">
        <f t="shared" si="0"/>
        <v>135000</v>
      </c>
      <c r="C23" s="41">
        <f t="shared" si="1"/>
        <v>4439.5756350332767</v>
      </c>
      <c r="D23" s="12"/>
      <c r="E23" s="12"/>
    </row>
    <row r="24" spans="1:5">
      <c r="A24" s="42">
        <v>339800</v>
      </c>
      <c r="B24" s="15">
        <f t="shared" si="0"/>
        <v>67960</v>
      </c>
      <c r="C24" s="41">
        <f t="shared" si="1"/>
        <v>2234.9152604211963</v>
      </c>
      <c r="D24" s="12"/>
      <c r="E24" s="12"/>
    </row>
    <row r="25" spans="1:5">
      <c r="A25" s="42">
        <v>285000</v>
      </c>
      <c r="B25" s="17">
        <f t="shared" si="0"/>
        <v>57000</v>
      </c>
      <c r="C25" s="41">
        <f t="shared" si="1"/>
        <v>1874.4874903473835</v>
      </c>
      <c r="D25" s="12"/>
      <c r="E25" s="12"/>
    </row>
    <row r="26" spans="1:5">
      <c r="A26" s="42">
        <v>275000</v>
      </c>
      <c r="B26" s="15">
        <f t="shared" si="0"/>
        <v>55000</v>
      </c>
      <c r="C26" s="41">
        <f t="shared" si="1"/>
        <v>1808.7159994580018</v>
      </c>
      <c r="D26" s="12"/>
      <c r="E26" s="12"/>
    </row>
    <row r="27" spans="1:5">
      <c r="A27" s="42">
        <v>459000</v>
      </c>
      <c r="B27" s="17">
        <f t="shared" si="0"/>
        <v>91800</v>
      </c>
      <c r="C27" s="41">
        <f t="shared" si="1"/>
        <v>3018.9114318226279</v>
      </c>
      <c r="D27" s="12"/>
      <c r="E27" s="12"/>
    </row>
    <row r="28" spans="1:5">
      <c r="A28" s="42">
        <v>878000</v>
      </c>
      <c r="B28" s="15">
        <f t="shared" si="0"/>
        <v>175600</v>
      </c>
      <c r="C28" s="41">
        <f t="shared" si="1"/>
        <v>5774.7369000877288</v>
      </c>
      <c r="D28" s="12"/>
      <c r="E28" s="12"/>
    </row>
    <row r="29" spans="1:5">
      <c r="A29" s="42">
        <v>385000</v>
      </c>
      <c r="B29" s="17">
        <f t="shared" si="0"/>
        <v>77000</v>
      </c>
      <c r="C29" s="41">
        <f t="shared" si="1"/>
        <v>2532.2023992412023</v>
      </c>
      <c r="D29" s="12"/>
      <c r="E29" s="12"/>
    </row>
    <row r="30" spans="1:5">
      <c r="A30" s="42">
        <v>489900</v>
      </c>
      <c r="B30" s="15">
        <f t="shared" si="0"/>
        <v>97980</v>
      </c>
      <c r="C30" s="41">
        <f t="shared" si="1"/>
        <v>3222.1453386708181</v>
      </c>
      <c r="D30" s="12"/>
      <c r="E30" s="12"/>
    </row>
    <row r="31" spans="1:5">
      <c r="A31" s="42">
        <v>219900</v>
      </c>
      <c r="B31" s="17">
        <f t="shared" si="0"/>
        <v>43980</v>
      </c>
      <c r="C31" s="41">
        <f t="shared" si="1"/>
        <v>1446.3150846575074</v>
      </c>
      <c r="D31" s="12"/>
      <c r="E31" s="12"/>
    </row>
    <row r="32" spans="1:5">
      <c r="A32" s="42">
        <v>230000</v>
      </c>
      <c r="B32" s="15">
        <f t="shared" si="0"/>
        <v>46000</v>
      </c>
      <c r="C32" s="41">
        <f t="shared" si="1"/>
        <v>1512.7442904557831</v>
      </c>
      <c r="D32" s="12"/>
      <c r="E32" s="12"/>
    </row>
    <row r="33" spans="1:5">
      <c r="A33" s="42">
        <v>418900</v>
      </c>
      <c r="B33" s="17">
        <f t="shared" si="0"/>
        <v>83780</v>
      </c>
      <c r="C33" s="41">
        <f t="shared" si="1"/>
        <v>2755.1677533562065</v>
      </c>
      <c r="D33" s="12"/>
      <c r="E33" s="12"/>
    </row>
    <row r="34" spans="1:5">
      <c r="A34" s="42">
        <v>225000</v>
      </c>
      <c r="B34" s="15">
        <f t="shared" si="0"/>
        <v>45000</v>
      </c>
      <c r="C34" s="41">
        <f t="shared" si="1"/>
        <v>1479.8585450110922</v>
      </c>
      <c r="D34" s="12"/>
      <c r="E34" s="12"/>
    </row>
    <row r="35" spans="1:5">
      <c r="A35" s="42">
        <v>259900</v>
      </c>
      <c r="B35" s="17">
        <f t="shared" si="0"/>
        <v>51980</v>
      </c>
      <c r="C35" s="41">
        <f t="shared" si="1"/>
        <v>1709.401048215035</v>
      </c>
      <c r="D35" s="12"/>
      <c r="E35" s="12"/>
    </row>
    <row r="36" spans="1:5">
      <c r="A36" s="42">
        <v>319000</v>
      </c>
      <c r="B36" s="15">
        <f t="shared" si="0"/>
        <v>63800</v>
      </c>
      <c r="C36" s="41">
        <f t="shared" si="1"/>
        <v>2098.1105593712819</v>
      </c>
      <c r="D36" s="12"/>
      <c r="E36" s="12"/>
    </row>
    <row r="37" spans="1:5">
      <c r="A37" s="42">
        <v>269800</v>
      </c>
      <c r="B37" s="17">
        <f t="shared" si="0"/>
        <v>53960</v>
      </c>
      <c r="C37" s="41">
        <f t="shared" si="1"/>
        <v>1774.514824195523</v>
      </c>
      <c r="D37" s="12"/>
      <c r="E37" s="12"/>
    </row>
    <row r="38" spans="1:5">
      <c r="A38" s="42">
        <v>134900</v>
      </c>
      <c r="B38" s="16">
        <f t="shared" si="0"/>
        <v>26980</v>
      </c>
      <c r="C38" s="41">
        <f t="shared" si="1"/>
        <v>887.25741209776152</v>
      </c>
      <c r="D38" s="12"/>
      <c r="E38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/>
  </sheetViews>
  <sheetFormatPr defaultRowHeight="15"/>
  <cols>
    <col min="1" max="1" width="21.7109375" bestFit="1" customWidth="1"/>
    <col min="2" max="2" width="22.5703125" bestFit="1" customWidth="1"/>
    <col min="3" max="3" width="13.42578125" bestFit="1" customWidth="1"/>
    <col min="4" max="4" width="17.7109375" bestFit="1" customWidth="1"/>
    <col min="5" max="5" width="16.85546875" bestFit="1" customWidth="1"/>
    <col min="6" max="6" width="19.28515625" bestFit="1" customWidth="1"/>
  </cols>
  <sheetData>
    <row r="1" spans="1:6">
      <c r="A1" s="11" t="s">
        <v>30</v>
      </c>
      <c r="B1" s="35">
        <v>25</v>
      </c>
      <c r="C1" s="12"/>
      <c r="D1" s="11" t="s">
        <v>31</v>
      </c>
      <c r="E1" s="38">
        <v>8.7499999999999994E-2</v>
      </c>
      <c r="F1" s="12"/>
    </row>
    <row r="2" spans="1:6">
      <c r="A2" s="11" t="s">
        <v>32</v>
      </c>
      <c r="B2" s="36">
        <v>8.7499999999999994E-2</v>
      </c>
      <c r="C2" s="12"/>
      <c r="D2" s="11" t="s">
        <v>33</v>
      </c>
      <c r="E2" s="39">
        <v>12</v>
      </c>
      <c r="F2" s="12"/>
    </row>
    <row r="3" spans="1:6">
      <c r="A3" s="11" t="s">
        <v>34</v>
      </c>
      <c r="B3" s="37">
        <v>0.2</v>
      </c>
      <c r="C3" s="12"/>
      <c r="D3" s="11" t="s">
        <v>39</v>
      </c>
      <c r="E3" s="47">
        <v>1</v>
      </c>
      <c r="F3" s="12"/>
    </row>
    <row r="4" spans="1:6">
      <c r="A4" s="12"/>
      <c r="B4" s="12"/>
      <c r="C4" s="12"/>
      <c r="D4" s="12"/>
      <c r="E4" s="12"/>
      <c r="F4" s="12"/>
    </row>
    <row r="5" spans="1:6">
      <c r="A5" s="12"/>
      <c r="B5" s="12"/>
      <c r="C5" s="12"/>
      <c r="D5" s="12"/>
      <c r="E5" s="12"/>
      <c r="F5" s="12"/>
    </row>
    <row r="6" spans="1:6" ht="18.75">
      <c r="A6" s="62" t="s">
        <v>40</v>
      </c>
      <c r="B6" s="63"/>
      <c r="C6" s="63"/>
      <c r="D6" s="63"/>
      <c r="E6" s="63"/>
      <c r="F6" s="63"/>
    </row>
    <row r="7" spans="1:6" ht="15.75">
      <c r="A7" s="18" t="s">
        <v>41</v>
      </c>
      <c r="B7" s="19"/>
      <c r="C7" s="19"/>
      <c r="D7" s="19"/>
      <c r="E7" s="19"/>
      <c r="F7" s="19"/>
    </row>
    <row r="8" spans="1:6">
      <c r="A8" s="11" t="s">
        <v>3</v>
      </c>
      <c r="B8" s="11" t="s">
        <v>4</v>
      </c>
      <c r="C8" s="11" t="s">
        <v>10</v>
      </c>
      <c r="D8" s="11" t="s">
        <v>42</v>
      </c>
      <c r="E8" s="11" t="s">
        <v>37</v>
      </c>
      <c r="F8" s="11" t="s">
        <v>43</v>
      </c>
    </row>
    <row r="9" spans="1:6" hidden="1">
      <c r="A9" s="9" t="s">
        <v>9</v>
      </c>
      <c r="B9" s="9">
        <v>4</v>
      </c>
      <c r="C9" s="20">
        <v>1349850</v>
      </c>
      <c r="D9" s="21">
        <f>Table1[[#This Row],[Listed Price]]*$E$3</f>
        <v>1349850</v>
      </c>
      <c r="E9" s="22">
        <f>Table1[[#This Row],[Selling Price]]*$B$3</f>
        <v>269970</v>
      </c>
      <c r="F9" s="22">
        <f>PMT($E$1/$E$2,$E$2*$B$1,-Table1[[#This Row],[Selling Price]])</f>
        <v>11097.705872129016</v>
      </c>
    </row>
    <row r="10" spans="1:6" hidden="1">
      <c r="A10" s="9" t="s">
        <v>9</v>
      </c>
      <c r="B10" s="9">
        <v>3</v>
      </c>
      <c r="C10" s="20">
        <v>4395600</v>
      </c>
      <c r="D10" s="21">
        <f>Table1[[#This Row],[Listed Price]]*$E$3</f>
        <v>4395600</v>
      </c>
      <c r="E10" s="22">
        <f>Table1[[#This Row],[Selling Price]]*$B$3</f>
        <v>879120</v>
      </c>
      <c r="F10" s="22">
        <f>PMT($E$1/$E$2,$E$2*$B$1,-Table1[[#This Row],[Selling Price]])</f>
        <v>36138.145669170874</v>
      </c>
    </row>
    <row r="11" spans="1:6" hidden="1">
      <c r="A11" s="10" t="s">
        <v>9</v>
      </c>
      <c r="B11" s="10">
        <v>2</v>
      </c>
      <c r="C11" s="23">
        <v>675000</v>
      </c>
      <c r="D11" s="24">
        <f>Table1[[#This Row],[Listed Price]]*$E$3</f>
        <v>675000</v>
      </c>
      <c r="E11" s="22">
        <f>Table1[[#This Row],[Selling Price]]*$B$3</f>
        <v>135000</v>
      </c>
      <c r="F11" s="22">
        <f>PMT($E$1/$E$2,$E$2*$B$1,-Table1[[#This Row],[Selling Price]])</f>
        <v>5549.4695437915962</v>
      </c>
    </row>
    <row r="12" spans="1:6" hidden="1">
      <c r="A12" s="10" t="s">
        <v>9</v>
      </c>
      <c r="B12" s="10">
        <v>2</v>
      </c>
      <c r="C12" s="23">
        <v>579900</v>
      </c>
      <c r="D12" s="24">
        <f>Table1[[#This Row],[Listed Price]]*$E$3</f>
        <v>579900</v>
      </c>
      <c r="E12" s="22">
        <f>Table1[[#This Row],[Selling Price]]*$B$3</f>
        <v>115980</v>
      </c>
      <c r="F12" s="22">
        <f>PMT($E$1/$E$2,$E$2*$B$1,-Table1[[#This Row],[Selling Price]])</f>
        <v>4767.6109458440687</v>
      </c>
    </row>
    <row r="13" spans="1:6" hidden="1">
      <c r="A13" s="9" t="s">
        <v>12</v>
      </c>
      <c r="B13" s="9">
        <v>5</v>
      </c>
      <c r="C13" s="20">
        <v>2899999</v>
      </c>
      <c r="D13" s="21">
        <f>Table1[[#This Row],[Listed Price]]*$E$3</f>
        <v>2899999</v>
      </c>
      <c r="E13" s="22">
        <f>Table1[[#This Row],[Selling Price]]*$B$3</f>
        <v>579999.80000000005</v>
      </c>
      <c r="F13" s="22">
        <f>PMT($E$1/$E$2,$E$2*$B$1,-Table1[[#This Row],[Selling Price]])</f>
        <v>23842.157225964569</v>
      </c>
    </row>
    <row r="14" spans="1:6" hidden="1">
      <c r="A14" s="10" t="s">
        <v>15</v>
      </c>
      <c r="B14" s="10">
        <v>4</v>
      </c>
      <c r="C14" s="23">
        <v>1299850</v>
      </c>
      <c r="D14" s="24">
        <f>Table1[[#This Row],[Listed Price]]*$E$3</f>
        <v>1299850</v>
      </c>
      <c r="E14" s="22">
        <f>Table1[[#This Row],[Selling Price]]*$B$3</f>
        <v>259970</v>
      </c>
      <c r="F14" s="22">
        <f>PMT($E$1/$E$2,$E$2*$B$1,-Table1[[#This Row],[Selling Price]])</f>
        <v>10686.634054070379</v>
      </c>
    </row>
    <row r="15" spans="1:6" hidden="1">
      <c r="A15" s="9" t="s">
        <v>16</v>
      </c>
      <c r="B15" s="9">
        <v>4</v>
      </c>
      <c r="C15" s="20">
        <v>659850</v>
      </c>
      <c r="D15" s="21">
        <f>Table1[[#This Row],[Listed Price]]*$E$3</f>
        <v>659850</v>
      </c>
      <c r="E15" s="22">
        <f>Table1[[#This Row],[Selling Price]]*$B$3</f>
        <v>131970</v>
      </c>
      <c r="F15" s="22">
        <f>PMT($E$1/$E$2,$E$2*$B$1,-Table1[[#This Row],[Selling Price]])</f>
        <v>5424.9147829198282</v>
      </c>
    </row>
    <row r="16" spans="1:6" hidden="1">
      <c r="A16" s="10" t="s">
        <v>15</v>
      </c>
      <c r="B16" s="10">
        <v>3</v>
      </c>
      <c r="C16" s="23">
        <v>1188850</v>
      </c>
      <c r="D16" s="24">
        <f>Table1[[#This Row],[Listed Price]]*$E$3</f>
        <v>1188850</v>
      </c>
      <c r="E16" s="22">
        <f>Table1[[#This Row],[Selling Price]]*$B$3</f>
        <v>237770</v>
      </c>
      <c r="F16" s="22">
        <f>PMT($E$1/$E$2,$E$2*$B$1,-Table1[[#This Row],[Selling Price]])</f>
        <v>9774.0546179802059</v>
      </c>
    </row>
    <row r="17" spans="1:6" hidden="1">
      <c r="A17" s="10" t="s">
        <v>9</v>
      </c>
      <c r="B17" s="10">
        <v>2</v>
      </c>
      <c r="C17" s="23">
        <v>418900</v>
      </c>
      <c r="D17" s="24">
        <f>Table1[[#This Row],[Listed Price]]*$E$3</f>
        <v>418900</v>
      </c>
      <c r="E17" s="22">
        <f>Table1[[#This Row],[Selling Price]]*$B$3</f>
        <v>83780</v>
      </c>
      <c r="F17" s="22">
        <f>PMT($E$1/$E$2,$E$2*$B$1,-Table1[[#This Row],[Selling Price]])</f>
        <v>3443.9596916952587</v>
      </c>
    </row>
    <row r="18" spans="1:6" hidden="1">
      <c r="A18" s="10" t="s">
        <v>15</v>
      </c>
      <c r="B18" s="10">
        <v>4</v>
      </c>
      <c r="C18" s="23">
        <v>1699850</v>
      </c>
      <c r="D18" s="24">
        <f>Table1[[#This Row],[Listed Price]]*$E$3</f>
        <v>1699850</v>
      </c>
      <c r="E18" s="22">
        <f>Table1[[#This Row],[Selling Price]]*$B$3</f>
        <v>339970</v>
      </c>
      <c r="F18" s="22">
        <f>PMT($E$1/$E$2,$E$2*$B$1,-Table1[[#This Row],[Selling Price]])</f>
        <v>13975.208598539473</v>
      </c>
    </row>
    <row r="19" spans="1:6">
      <c r="A19" s="25" t="s">
        <v>9</v>
      </c>
      <c r="B19" s="25">
        <v>2</v>
      </c>
      <c r="C19" s="43">
        <v>249900</v>
      </c>
      <c r="D19" s="45">
        <f>Table1[[#This Row],[Listed Price]]*$E$3</f>
        <v>249900</v>
      </c>
      <c r="E19" s="26">
        <f>Table1[[#This Row],[Selling Price]]*$B$3</f>
        <v>49980</v>
      </c>
      <c r="F19" s="26">
        <f>PMT($E$1/$E$2,$E$2*$B$1,-Table1[[#This Row],[Selling Price]])</f>
        <v>2054.5369466570664</v>
      </c>
    </row>
    <row r="20" spans="1:6" hidden="1">
      <c r="A20" s="10" t="s">
        <v>15</v>
      </c>
      <c r="B20" s="10">
        <v>4</v>
      </c>
      <c r="C20" s="23">
        <v>1649850</v>
      </c>
      <c r="D20" s="24">
        <f>Table1[[#This Row],[Listed Price]]*$E$3</f>
        <v>1649850</v>
      </c>
      <c r="E20" s="22">
        <f>Table1[[#This Row],[Selling Price]]*$B$3</f>
        <v>329970</v>
      </c>
      <c r="F20" s="22">
        <f>PMT($E$1/$E$2,$E$2*$B$1,-Table1[[#This Row],[Selling Price]])</f>
        <v>13564.136780480836</v>
      </c>
    </row>
    <row r="21" spans="1:6" hidden="1">
      <c r="A21" s="9" t="s">
        <v>15</v>
      </c>
      <c r="B21" s="9">
        <v>5</v>
      </c>
      <c r="C21" s="20">
        <v>2499850</v>
      </c>
      <c r="D21" s="21">
        <f>Table1[[#This Row],[Listed Price]]*$E$3</f>
        <v>2499850</v>
      </c>
      <c r="E21" s="22">
        <f>Table1[[#This Row],[Selling Price]]*$B$3</f>
        <v>499970</v>
      </c>
      <c r="F21" s="22">
        <f>PMT($E$1/$E$2,$E$2*$B$1,-Table1[[#This Row],[Selling Price]])</f>
        <v>20552.357687477659</v>
      </c>
    </row>
    <row r="22" spans="1:6">
      <c r="A22" s="25" t="s">
        <v>9</v>
      </c>
      <c r="B22" s="25">
        <v>2</v>
      </c>
      <c r="C22" s="43">
        <v>134900</v>
      </c>
      <c r="D22" s="45">
        <f>Table1[[#This Row],[Listed Price]]*$E$3</f>
        <v>134900</v>
      </c>
      <c r="E22" s="26">
        <f>Table1[[#This Row],[Selling Price]]*$B$3</f>
        <v>26980</v>
      </c>
      <c r="F22" s="26">
        <f>PMT($E$1/$E$2,$E$2*$B$1,-Table1[[#This Row],[Selling Price]])</f>
        <v>1109.0717651222019</v>
      </c>
    </row>
    <row r="23" spans="1:6" hidden="1">
      <c r="A23" s="9" t="s">
        <v>9</v>
      </c>
      <c r="B23" s="9">
        <v>1</v>
      </c>
      <c r="C23" s="20">
        <v>898850</v>
      </c>
      <c r="D23" s="21">
        <f>Table1[[#This Row],[Listed Price]]*$E$3</f>
        <v>898850</v>
      </c>
      <c r="E23" s="22">
        <f>Table1[[#This Row],[Selling Price]]*$B$3</f>
        <v>179770</v>
      </c>
      <c r="F23" s="22">
        <f>PMT($E$1/$E$2,$E$2*$B$1,-Table1[[#This Row],[Selling Price]])</f>
        <v>7389.838073240112</v>
      </c>
    </row>
    <row r="24" spans="1:6" hidden="1">
      <c r="A24" s="9" t="s">
        <v>9</v>
      </c>
      <c r="B24" s="9">
        <v>1</v>
      </c>
      <c r="C24" s="20">
        <v>489900</v>
      </c>
      <c r="D24" s="21">
        <f>Table1[[#This Row],[Listed Price]]*$E$3</f>
        <v>489900</v>
      </c>
      <c r="E24" s="22">
        <f>Table1[[#This Row],[Selling Price]]*$B$3</f>
        <v>97980</v>
      </c>
      <c r="F24" s="22">
        <f>PMT($E$1/$E$2,$E$2*$B$1,-Table1[[#This Row],[Selling Price]])</f>
        <v>4027.6816733385226</v>
      </c>
    </row>
    <row r="25" spans="1:6" hidden="1">
      <c r="A25" s="10" t="s">
        <v>9</v>
      </c>
      <c r="B25" s="10">
        <v>1</v>
      </c>
      <c r="C25" s="23">
        <v>459000</v>
      </c>
      <c r="D25" s="24">
        <f>Table1[[#This Row],[Listed Price]]*$E$3</f>
        <v>459000</v>
      </c>
      <c r="E25" s="22">
        <f>Table1[[#This Row],[Selling Price]]*$B$3</f>
        <v>91800</v>
      </c>
      <c r="F25" s="22">
        <f>PMT($E$1/$E$2,$E$2*$B$1,-Table1[[#This Row],[Selling Price]])</f>
        <v>3773.6392897782853</v>
      </c>
    </row>
    <row r="26" spans="1:6" hidden="1">
      <c r="A26" s="10" t="s">
        <v>9</v>
      </c>
      <c r="B26" s="10">
        <v>1</v>
      </c>
      <c r="C26" s="23">
        <v>414900</v>
      </c>
      <c r="D26" s="24">
        <f>Table1[[#This Row],[Listed Price]]*$E$3</f>
        <v>414900</v>
      </c>
      <c r="E26" s="22">
        <f>Table1[[#This Row],[Selling Price]]*$B$3</f>
        <v>82980</v>
      </c>
      <c r="F26" s="22">
        <f>PMT($E$1/$E$2,$E$2*$B$1,-Table1[[#This Row],[Selling Price]])</f>
        <v>3411.0739462505676</v>
      </c>
    </row>
    <row r="27" spans="1:6" hidden="1">
      <c r="A27" s="9" t="s">
        <v>9</v>
      </c>
      <c r="B27" s="9">
        <v>1</v>
      </c>
      <c r="C27" s="20">
        <v>409900</v>
      </c>
      <c r="D27" s="21">
        <f>Table1[[#This Row],[Listed Price]]*$E$3</f>
        <v>409900</v>
      </c>
      <c r="E27" s="22">
        <f>Table1[[#This Row],[Selling Price]]*$B$3</f>
        <v>81980</v>
      </c>
      <c r="F27" s="22">
        <f>PMT($E$1/$E$2,$E$2*$B$1,-Table1[[#This Row],[Selling Price]])</f>
        <v>3369.966764444704</v>
      </c>
    </row>
    <row r="28" spans="1:6">
      <c r="A28" s="25" t="s">
        <v>9</v>
      </c>
      <c r="B28" s="25">
        <v>1</v>
      </c>
      <c r="C28" s="43">
        <v>399900</v>
      </c>
      <c r="D28" s="45">
        <f>Table1[[#This Row],[Listed Price]]*$E$3</f>
        <v>399900</v>
      </c>
      <c r="E28" s="26">
        <f>Table1[[#This Row],[Selling Price]]*$B$3</f>
        <v>79980</v>
      </c>
      <c r="F28" s="26">
        <f>PMT($E$1/$E$2,$E$2*$B$1,-Table1[[#This Row],[Selling Price]])</f>
        <v>3287.7524008329765</v>
      </c>
    </row>
    <row r="29" spans="1:6">
      <c r="A29" s="27" t="s">
        <v>9</v>
      </c>
      <c r="B29" s="27">
        <v>1</v>
      </c>
      <c r="C29" s="44">
        <v>385000</v>
      </c>
      <c r="D29" s="46">
        <f>Table1[[#This Row],[Listed Price]]*$E$3</f>
        <v>385000</v>
      </c>
      <c r="E29" s="26">
        <f>Table1[[#This Row],[Selling Price]]*$B$3</f>
        <v>77000</v>
      </c>
      <c r="F29" s="26">
        <f>PMT($E$1/$E$2,$E$2*$B$1,-Table1[[#This Row],[Selling Price]])</f>
        <v>3165.2529990515031</v>
      </c>
    </row>
    <row r="30" spans="1:6">
      <c r="A30" s="27" t="s">
        <v>9</v>
      </c>
      <c r="B30" s="27">
        <v>1</v>
      </c>
      <c r="C30" s="44">
        <v>359900</v>
      </c>
      <c r="D30" s="46">
        <f>Table1[[#This Row],[Listed Price]]*$E$3</f>
        <v>359900</v>
      </c>
      <c r="E30" s="26">
        <f>Table1[[#This Row],[Selling Price]]*$B$3</f>
        <v>71980</v>
      </c>
      <c r="F30" s="26">
        <f>PMT($E$1/$E$2,$E$2*$B$1,-Table1[[#This Row],[Selling Price]])</f>
        <v>2958.8949463860672</v>
      </c>
    </row>
    <row r="31" spans="1:6" hidden="1">
      <c r="A31" s="9" t="s">
        <v>19</v>
      </c>
      <c r="B31" s="9">
        <v>4</v>
      </c>
      <c r="C31" s="20">
        <v>878000</v>
      </c>
      <c r="D31" s="21">
        <f>Table1[[#This Row],[Listed Price]]*$E$3</f>
        <v>878000</v>
      </c>
      <c r="E31" s="22">
        <f>Table1[[#This Row],[Selling Price]]*$B$3</f>
        <v>175600</v>
      </c>
      <c r="F31" s="22">
        <f>PMT($E$1/$E$2,$E$2*$B$1,-Table1[[#This Row],[Selling Price]])</f>
        <v>7218.4211251096604</v>
      </c>
    </row>
    <row r="32" spans="1:6">
      <c r="A32" s="25" t="s">
        <v>9</v>
      </c>
      <c r="B32" s="25">
        <v>1</v>
      </c>
      <c r="C32" s="43">
        <v>339800</v>
      </c>
      <c r="D32" s="45">
        <f>Table1[[#This Row],[Listed Price]]*$E$3</f>
        <v>339800</v>
      </c>
      <c r="E32" s="26">
        <f>Table1[[#This Row],[Selling Price]]*$B$3</f>
        <v>67960</v>
      </c>
      <c r="F32" s="26">
        <f>PMT($E$1/$E$2,$E$2*$B$1,-Table1[[#This Row],[Selling Price]])</f>
        <v>2793.6440755264953</v>
      </c>
    </row>
    <row r="33" spans="1:6">
      <c r="A33" s="25" t="s">
        <v>9</v>
      </c>
      <c r="B33" s="25">
        <v>1</v>
      </c>
      <c r="C33" s="43">
        <v>319000</v>
      </c>
      <c r="D33" s="45">
        <f>Table1[[#This Row],[Listed Price]]*$E$3</f>
        <v>319000</v>
      </c>
      <c r="E33" s="26">
        <f>Table1[[#This Row],[Selling Price]]*$B$3</f>
        <v>63800</v>
      </c>
      <c r="F33" s="26">
        <f>PMT($E$1/$E$2,$E$2*$B$1,-Table1[[#This Row],[Selling Price]])</f>
        <v>2622.6381992141023</v>
      </c>
    </row>
    <row r="34" spans="1:6">
      <c r="A34" s="27" t="s">
        <v>9</v>
      </c>
      <c r="B34" s="27">
        <v>1</v>
      </c>
      <c r="C34" s="44">
        <v>285000</v>
      </c>
      <c r="D34" s="46">
        <f>Table1[[#This Row],[Listed Price]]*$E$3</f>
        <v>285000</v>
      </c>
      <c r="E34" s="26">
        <f>Table1[[#This Row],[Selling Price]]*$B$3</f>
        <v>57000</v>
      </c>
      <c r="F34" s="26">
        <f>PMT($E$1/$E$2,$E$2*$B$1,-Table1[[#This Row],[Selling Price]])</f>
        <v>2343.1093629342295</v>
      </c>
    </row>
    <row r="35" spans="1:6">
      <c r="A35" s="25" t="s">
        <v>9</v>
      </c>
      <c r="B35" s="25">
        <v>1</v>
      </c>
      <c r="C35" s="43">
        <v>275000</v>
      </c>
      <c r="D35" s="45">
        <f>Table1[[#This Row],[Listed Price]]*$E$3</f>
        <v>275000</v>
      </c>
      <c r="E35" s="26">
        <f>Table1[[#This Row],[Selling Price]]*$B$3</f>
        <v>55000</v>
      </c>
      <c r="F35" s="26">
        <f>PMT($E$1/$E$2,$E$2*$B$1,-Table1[[#This Row],[Selling Price]])</f>
        <v>2260.8949993225019</v>
      </c>
    </row>
    <row r="36" spans="1:6">
      <c r="A36" s="27" t="s">
        <v>9</v>
      </c>
      <c r="B36" s="27">
        <v>1</v>
      </c>
      <c r="C36" s="44">
        <v>269800</v>
      </c>
      <c r="D36" s="46">
        <f>Table1[[#This Row],[Listed Price]]*$E$3</f>
        <v>269800</v>
      </c>
      <c r="E36" s="26">
        <f>Table1[[#This Row],[Selling Price]]*$B$3</f>
        <v>53960</v>
      </c>
      <c r="F36" s="26">
        <f>PMT($E$1/$E$2,$E$2*$B$1,-Table1[[#This Row],[Selling Price]])</f>
        <v>2218.1435302444038</v>
      </c>
    </row>
    <row r="37" spans="1:6">
      <c r="A37" s="27" t="s">
        <v>9</v>
      </c>
      <c r="B37" s="27">
        <v>1</v>
      </c>
      <c r="C37" s="44">
        <v>259900</v>
      </c>
      <c r="D37" s="46">
        <f>Table1[[#This Row],[Listed Price]]*$E$3</f>
        <v>259900</v>
      </c>
      <c r="E37" s="26">
        <f>Table1[[#This Row],[Selling Price]]*$B$3</f>
        <v>51980</v>
      </c>
      <c r="F37" s="26">
        <f>PMT($E$1/$E$2,$E$2*$B$1,-Table1[[#This Row],[Selling Price]])</f>
        <v>2136.751310268794</v>
      </c>
    </row>
    <row r="38" spans="1:6">
      <c r="A38" s="25" t="s">
        <v>9</v>
      </c>
      <c r="B38" s="25">
        <v>0</v>
      </c>
      <c r="C38" s="43">
        <v>230000</v>
      </c>
      <c r="D38" s="45">
        <f>Table1[[#This Row],[Listed Price]]*$E$3</f>
        <v>230000</v>
      </c>
      <c r="E38" s="26">
        <f>Table1[[#This Row],[Selling Price]]*$B$3</f>
        <v>46000</v>
      </c>
      <c r="F38" s="26">
        <f>PMT($E$1/$E$2,$E$2*$B$1,-Table1[[#This Row],[Selling Price]])</f>
        <v>1890.9303630697291</v>
      </c>
    </row>
    <row r="39" spans="1:6">
      <c r="A39" s="25" t="s">
        <v>9</v>
      </c>
      <c r="B39" s="25">
        <v>0</v>
      </c>
      <c r="C39" s="43">
        <v>225000</v>
      </c>
      <c r="D39" s="45">
        <f>Table1[[#This Row],[Listed Price]]*$E$3</f>
        <v>225000</v>
      </c>
      <c r="E39" s="26">
        <f>Table1[[#This Row],[Selling Price]]*$B$3</f>
        <v>45000</v>
      </c>
      <c r="F39" s="26">
        <f>PMT($E$1/$E$2,$E$2*$B$1,-Table1[[#This Row],[Selling Price]])</f>
        <v>1849.8231812638653</v>
      </c>
    </row>
    <row r="40" spans="1:6">
      <c r="A40" s="27" t="s">
        <v>9</v>
      </c>
      <c r="B40" s="27">
        <v>0</v>
      </c>
      <c r="C40" s="44">
        <v>219900</v>
      </c>
      <c r="D40" s="46">
        <f>Table1[[#This Row],[Listed Price]]*$E$3</f>
        <v>219900</v>
      </c>
      <c r="E40" s="26">
        <f>Table1[[#This Row],[Selling Price]]*$B$3</f>
        <v>43980</v>
      </c>
      <c r="F40" s="26">
        <f>PMT($E$1/$E$2,$E$2*$B$1,-Table1[[#This Row],[Selling Price]])</f>
        <v>1807.8938558218845</v>
      </c>
    </row>
    <row r="41" spans="1:6">
      <c r="A41" s="27" t="s">
        <v>9</v>
      </c>
      <c r="B41" s="27">
        <v>0</v>
      </c>
      <c r="C41" s="44">
        <v>219900</v>
      </c>
      <c r="D41" s="46">
        <f>Table1[[#This Row],[Listed Price]]*$E$3</f>
        <v>219900</v>
      </c>
      <c r="E41" s="26">
        <f>Table1[[#This Row],[Selling Price]]*$B$3</f>
        <v>43980</v>
      </c>
      <c r="F41" s="26">
        <f>PMT($E$1/$E$2,$E$2*$B$1,-Table1[[#This Row],[Selling Price]])</f>
        <v>1807.8938558218845</v>
      </c>
    </row>
  </sheetData>
  <scenarios current="0" show="0">
    <scenario name="Most-Likely Scenario" locked="1" count="2" user="Michelle Vieira" comment="Created by Michelle Vieira on 2014-03-30">
      <inputCells r="A7" val="Most-Likely Scenario"/>
      <inputCells r="E3" val="1" numFmtId="9"/>
    </scenario>
    <scenario name="Best-Case Scenario" locked="1" count="2" user="Michelle Vieira" comment="Created by Michelle Vieira on 2014-03-30">
      <inputCells r="A7" val="Best-Case Scenario"/>
      <inputCells r="E3" val="0.95" numFmtId="9"/>
    </scenario>
    <scenario name="Worst-Case Scenario" locked="1" count="2" user="Michelle Vieira" comment="Created by Michelle Vieira on 2014-03-30">
      <inputCells r="A7" val="Worst-Case Scenario"/>
      <inputCells r="E3" val="1.05" numFmtId="9"/>
    </scenario>
  </scenarios>
  <mergeCells count="1">
    <mergeCell ref="A6:F6"/>
  </mergeCells>
  <conditionalFormatting sqref="F9:F41">
    <cfRule type="cellIs" dxfId="9" priority="1" operator="lessThanOrEqual">
      <formula>2000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workbookViewId="0"/>
  </sheetViews>
  <sheetFormatPr defaultRowHeight="15"/>
  <cols>
    <col min="1" max="1" width="19.140625" customWidth="1"/>
    <col min="2" max="2" width="16.28515625" customWidth="1"/>
    <col min="3" max="4" width="11.5703125" bestFit="1" customWidth="1"/>
    <col min="5" max="5" width="11.5703125" customWidth="1"/>
    <col min="6" max="6" width="10" customWidth="1"/>
    <col min="7" max="7" width="14.5703125" bestFit="1" customWidth="1"/>
    <col min="8" max="8" width="12.7109375" bestFit="1" customWidth="1"/>
    <col min="9" max="9" width="10.42578125" bestFit="1" customWidth="1"/>
    <col min="10" max="10" width="13.5703125" bestFit="1" customWidth="1"/>
    <col min="11" max="11" width="10.28515625" bestFit="1" customWidth="1"/>
    <col min="12" max="12" width="8" customWidth="1"/>
    <col min="13" max="13" width="10" bestFit="1" customWidth="1"/>
    <col min="14" max="14" width="12" bestFit="1" customWidth="1"/>
  </cols>
  <sheetData>
    <row r="2" spans="1:7">
      <c r="A2" s="1" t="s">
        <v>27</v>
      </c>
      <c r="B2" s="1" t="s">
        <v>23</v>
      </c>
    </row>
    <row r="3" spans="1:7">
      <c r="A3" s="1" t="s">
        <v>22</v>
      </c>
      <c r="B3" t="s">
        <v>16</v>
      </c>
      <c r="C3" t="s">
        <v>15</v>
      </c>
      <c r="D3" t="s">
        <v>12</v>
      </c>
      <c r="E3" t="s">
        <v>9</v>
      </c>
      <c r="F3" t="s">
        <v>19</v>
      </c>
      <c r="G3" t="s">
        <v>24</v>
      </c>
    </row>
    <row r="4" spans="1:7">
      <c r="A4" s="2" t="s">
        <v>17</v>
      </c>
      <c r="B4" s="4"/>
      <c r="C4" s="4"/>
      <c r="D4" s="4"/>
      <c r="E4" s="4">
        <v>383473.33333333331</v>
      </c>
      <c r="F4" s="4">
        <v>878000</v>
      </c>
      <c r="G4" s="4">
        <v>414381.25</v>
      </c>
    </row>
    <row r="5" spans="1:7">
      <c r="A5" s="2" t="s">
        <v>13</v>
      </c>
      <c r="B5" s="4">
        <v>659850</v>
      </c>
      <c r="C5" s="4">
        <v>1667650</v>
      </c>
      <c r="D5" s="4"/>
      <c r="E5" s="4">
        <v>1124350</v>
      </c>
      <c r="F5" s="4"/>
      <c r="G5" s="4">
        <v>1405850</v>
      </c>
    </row>
    <row r="6" spans="1:7">
      <c r="A6" s="2" t="s">
        <v>20</v>
      </c>
      <c r="B6" s="4"/>
      <c r="C6" s="4"/>
      <c r="D6" s="4"/>
      <c r="E6" s="4">
        <v>245900</v>
      </c>
      <c r="F6" s="4"/>
      <c r="G6" s="4">
        <v>245900</v>
      </c>
    </row>
    <row r="7" spans="1:7">
      <c r="A7" s="2" t="s">
        <v>7</v>
      </c>
      <c r="B7" s="4"/>
      <c r="C7" s="4"/>
      <c r="D7" s="4">
        <v>2899999</v>
      </c>
      <c r="E7" s="4">
        <v>1320075</v>
      </c>
      <c r="F7" s="4"/>
      <c r="G7" s="4">
        <v>1636059.8</v>
      </c>
    </row>
    <row r="8" spans="1:7">
      <c r="A8" s="2" t="s">
        <v>24</v>
      </c>
      <c r="B8" s="4">
        <v>659850</v>
      </c>
      <c r="C8" s="4">
        <v>1667650</v>
      </c>
      <c r="D8" s="4">
        <v>2899999</v>
      </c>
      <c r="E8" s="4">
        <v>570588</v>
      </c>
      <c r="F8" s="4">
        <v>878000</v>
      </c>
      <c r="G8" s="4">
        <v>819418.15151515149</v>
      </c>
    </row>
    <row r="10" spans="1:7">
      <c r="A10" s="1" t="s">
        <v>26</v>
      </c>
      <c r="B10" s="1" t="s">
        <v>23</v>
      </c>
    </row>
    <row r="11" spans="1:7">
      <c r="A11" s="1" t="s">
        <v>22</v>
      </c>
      <c r="B11" t="s">
        <v>16</v>
      </c>
      <c r="C11" t="s">
        <v>15</v>
      </c>
      <c r="D11" t="s">
        <v>12</v>
      </c>
      <c r="E11" t="s">
        <v>9</v>
      </c>
      <c r="F11" t="s">
        <v>19</v>
      </c>
      <c r="G11" t="s">
        <v>25</v>
      </c>
    </row>
    <row r="12" spans="1:7">
      <c r="A12" s="2" t="s">
        <v>17</v>
      </c>
      <c r="B12" s="4"/>
      <c r="C12" s="4"/>
      <c r="D12" s="4"/>
      <c r="E12" s="4">
        <v>219900</v>
      </c>
      <c r="F12" s="4">
        <v>878000</v>
      </c>
      <c r="G12" s="4">
        <v>219900</v>
      </c>
    </row>
    <row r="13" spans="1:7">
      <c r="A13" s="2" t="s">
        <v>13</v>
      </c>
      <c r="B13" s="4">
        <v>659850</v>
      </c>
      <c r="C13" s="4">
        <v>1188850</v>
      </c>
      <c r="D13" s="4"/>
      <c r="E13" s="4">
        <v>898850</v>
      </c>
      <c r="F13" s="4"/>
      <c r="G13" s="4">
        <v>659850</v>
      </c>
    </row>
    <row r="14" spans="1:7">
      <c r="A14" s="2" t="s">
        <v>20</v>
      </c>
      <c r="B14" s="4"/>
      <c r="C14" s="4"/>
      <c r="D14" s="4"/>
      <c r="E14" s="4">
        <v>134900</v>
      </c>
      <c r="F14" s="4"/>
      <c r="G14" s="4">
        <v>134900</v>
      </c>
    </row>
    <row r="15" spans="1:7">
      <c r="A15" s="2" t="s">
        <v>7</v>
      </c>
      <c r="B15" s="4"/>
      <c r="C15" s="4"/>
      <c r="D15" s="4">
        <v>2899999</v>
      </c>
      <c r="E15" s="4">
        <v>219900</v>
      </c>
      <c r="F15" s="4"/>
      <c r="G15" s="4">
        <v>219900</v>
      </c>
    </row>
    <row r="16" spans="1:7">
      <c r="A16" s="2" t="s">
        <v>25</v>
      </c>
      <c r="B16" s="4">
        <v>659850</v>
      </c>
      <c r="C16" s="4">
        <v>1188850</v>
      </c>
      <c r="D16" s="4">
        <v>2899999</v>
      </c>
      <c r="E16" s="4">
        <v>134900</v>
      </c>
      <c r="F16" s="4">
        <v>878000</v>
      </c>
      <c r="G16" s="4">
        <v>134900</v>
      </c>
    </row>
    <row r="18" spans="1:2">
      <c r="A18" s="1" t="s">
        <v>22</v>
      </c>
      <c r="B18" t="s">
        <v>28</v>
      </c>
    </row>
    <row r="19" spans="1:2">
      <c r="A19" s="2" t="s">
        <v>16</v>
      </c>
      <c r="B19" s="5">
        <v>1</v>
      </c>
    </row>
    <row r="20" spans="1:2">
      <c r="A20" s="2" t="s">
        <v>15</v>
      </c>
      <c r="B20" s="5">
        <v>5</v>
      </c>
    </row>
    <row r="21" spans="1:2">
      <c r="A21" s="2" t="s">
        <v>12</v>
      </c>
      <c r="B21" s="5">
        <v>1</v>
      </c>
    </row>
    <row r="22" spans="1:2">
      <c r="A22" s="2" t="s">
        <v>9</v>
      </c>
      <c r="B22" s="5">
        <v>25</v>
      </c>
    </row>
    <row r="23" spans="1:2">
      <c r="A23" s="2" t="s">
        <v>19</v>
      </c>
      <c r="B23" s="5">
        <v>1</v>
      </c>
    </row>
    <row r="24" spans="1:2">
      <c r="A24" s="2" t="s">
        <v>29</v>
      </c>
      <c r="B24" s="5">
        <v>33</v>
      </c>
    </row>
  </sheetData>
  <pageMargins left="0.7" right="0.7" top="0.75" bottom="0.75" header="0.3" footer="0.3"/>
  <pageSetup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sqref="A1:Q16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>
      <selection activeCell="A39" sqref="A39"/>
    </sheetView>
  </sheetViews>
  <sheetFormatPr defaultRowHeight="15"/>
  <cols>
    <col min="1" max="1" width="13.5703125" bestFit="1" customWidth="1"/>
    <col min="2" max="2" width="8.5703125" bestFit="1" customWidth="1"/>
    <col min="3" max="3" width="17.5703125" bestFit="1" customWidth="1"/>
    <col min="4" max="4" width="11.42578125" bestFit="1" customWidth="1"/>
    <col min="5" max="5" width="20.28515625" bestFit="1" customWidth="1"/>
    <col min="6" max="6" width="11.5703125" bestFit="1" customWidth="1"/>
    <col min="7" max="7" width="8.85546875" customWidth="1"/>
    <col min="8" max="8" width="28.7109375" bestFit="1" customWidth="1"/>
    <col min="9" max="9" width="14.28515625" customWidth="1"/>
    <col min="11" max="11" width="11.42578125" bestFit="1" customWidth="1"/>
    <col min="12" max="12" width="16.140625" bestFit="1" customWidth="1"/>
    <col min="13" max="13" width="22.140625" bestFit="1" customWidth="1"/>
    <col min="14" max="14" width="14" customWidth="1"/>
  </cols>
  <sheetData>
    <row r="1" spans="1:6" ht="18.75">
      <c r="A1" s="64" t="s">
        <v>0</v>
      </c>
      <c r="B1" s="64"/>
      <c r="C1" s="64"/>
      <c r="D1" s="64"/>
      <c r="E1" s="64"/>
      <c r="F1" s="64"/>
    </row>
    <row r="2" spans="1:6">
      <c r="A2" s="6" t="s">
        <v>5</v>
      </c>
      <c r="B2" s="7" t="s">
        <v>45</v>
      </c>
      <c r="C2" s="7" t="s">
        <v>2</v>
      </c>
      <c r="D2" s="7" t="s">
        <v>3</v>
      </c>
      <c r="E2" s="7" t="s">
        <v>4</v>
      </c>
      <c r="F2" s="8" t="s">
        <v>10</v>
      </c>
    </row>
    <row r="3" spans="1:6">
      <c r="A3" s="28" t="s">
        <v>6</v>
      </c>
      <c r="B3" s="25" t="s">
        <v>7</v>
      </c>
      <c r="C3" s="25" t="s">
        <v>8</v>
      </c>
      <c r="D3" s="25" t="s">
        <v>9</v>
      </c>
      <c r="E3" s="25">
        <v>2</v>
      </c>
      <c r="F3" s="32">
        <v>249900</v>
      </c>
    </row>
    <row r="4" spans="1:6">
      <c r="A4" s="29" t="s">
        <v>6</v>
      </c>
      <c r="B4" s="27" t="s">
        <v>7</v>
      </c>
      <c r="C4" s="27" t="s">
        <v>8</v>
      </c>
      <c r="D4" s="27" t="s">
        <v>9</v>
      </c>
      <c r="E4" s="27">
        <v>1</v>
      </c>
      <c r="F4" s="33">
        <v>414900</v>
      </c>
    </row>
    <row r="5" spans="1:6">
      <c r="A5" s="28" t="s">
        <v>6</v>
      </c>
      <c r="B5" s="25" t="s">
        <v>7</v>
      </c>
      <c r="C5" s="25" t="s">
        <v>8</v>
      </c>
      <c r="D5" s="25" t="s">
        <v>9</v>
      </c>
      <c r="E5" s="25">
        <v>3</v>
      </c>
      <c r="F5" s="32">
        <v>4395600</v>
      </c>
    </row>
    <row r="6" spans="1:6">
      <c r="A6" s="29" t="s">
        <v>6</v>
      </c>
      <c r="B6" s="27" t="s">
        <v>7</v>
      </c>
      <c r="C6" s="27" t="s">
        <v>8</v>
      </c>
      <c r="D6" s="27" t="s">
        <v>9</v>
      </c>
      <c r="E6" s="27">
        <v>0</v>
      </c>
      <c r="F6" s="33">
        <v>219900</v>
      </c>
    </row>
    <row r="7" spans="1:6">
      <c r="A7" s="28" t="s">
        <v>11</v>
      </c>
      <c r="B7" s="25" t="s">
        <v>7</v>
      </c>
      <c r="C7" s="25" t="s">
        <v>8</v>
      </c>
      <c r="D7" s="25" t="s">
        <v>12</v>
      </c>
      <c r="E7" s="25">
        <v>5</v>
      </c>
      <c r="F7" s="32">
        <v>2899999</v>
      </c>
    </row>
    <row r="8" spans="1:6">
      <c r="A8" s="29" t="s">
        <v>11</v>
      </c>
      <c r="B8" s="27" t="s">
        <v>13</v>
      </c>
      <c r="C8" s="27" t="s">
        <v>14</v>
      </c>
      <c r="D8" s="27" t="s">
        <v>15</v>
      </c>
      <c r="E8" s="27">
        <v>4</v>
      </c>
      <c r="F8" s="33">
        <v>1299850</v>
      </c>
    </row>
    <row r="9" spans="1:6">
      <c r="A9" s="28" t="s">
        <v>11</v>
      </c>
      <c r="B9" s="25" t="s">
        <v>13</v>
      </c>
      <c r="C9" s="25" t="s">
        <v>14</v>
      </c>
      <c r="D9" s="25" t="s">
        <v>16</v>
      </c>
      <c r="E9" s="25">
        <v>4</v>
      </c>
      <c r="F9" s="32">
        <v>659850</v>
      </c>
    </row>
    <row r="10" spans="1:6">
      <c r="A10" s="29" t="s">
        <v>11</v>
      </c>
      <c r="B10" s="27" t="s">
        <v>13</v>
      </c>
      <c r="C10" s="27" t="s">
        <v>14</v>
      </c>
      <c r="D10" s="27" t="s">
        <v>15</v>
      </c>
      <c r="E10" s="27">
        <v>3</v>
      </c>
      <c r="F10" s="33">
        <v>1188850</v>
      </c>
    </row>
    <row r="11" spans="1:6">
      <c r="A11" s="28" t="s">
        <v>11</v>
      </c>
      <c r="B11" s="25" t="s">
        <v>13</v>
      </c>
      <c r="C11" s="25" t="s">
        <v>14</v>
      </c>
      <c r="D11" s="25" t="s">
        <v>9</v>
      </c>
      <c r="E11" s="25">
        <v>4</v>
      </c>
      <c r="F11" s="32">
        <v>1349850</v>
      </c>
    </row>
    <row r="12" spans="1:6">
      <c r="A12" s="29" t="s">
        <v>11</v>
      </c>
      <c r="B12" s="27" t="s">
        <v>13</v>
      </c>
      <c r="C12" s="27" t="s">
        <v>14</v>
      </c>
      <c r="D12" s="27" t="s">
        <v>15</v>
      </c>
      <c r="E12" s="27">
        <v>4</v>
      </c>
      <c r="F12" s="33">
        <v>1699850</v>
      </c>
    </row>
    <row r="13" spans="1:6">
      <c r="A13" s="28" t="s">
        <v>6</v>
      </c>
      <c r="B13" s="25" t="s">
        <v>13</v>
      </c>
      <c r="C13" s="25" t="s">
        <v>14</v>
      </c>
      <c r="D13" s="25" t="s">
        <v>9</v>
      </c>
      <c r="E13" s="25">
        <v>1</v>
      </c>
      <c r="F13" s="32">
        <v>898850</v>
      </c>
    </row>
    <row r="14" spans="1:6">
      <c r="A14" s="29" t="s">
        <v>11</v>
      </c>
      <c r="B14" s="27" t="s">
        <v>13</v>
      </c>
      <c r="C14" s="27" t="s">
        <v>14</v>
      </c>
      <c r="D14" s="27" t="s">
        <v>15</v>
      </c>
      <c r="E14" s="27">
        <v>4</v>
      </c>
      <c r="F14" s="33">
        <v>1649850</v>
      </c>
    </row>
    <row r="15" spans="1:6">
      <c r="A15" s="28" t="s">
        <v>11</v>
      </c>
      <c r="B15" s="25" t="s">
        <v>13</v>
      </c>
      <c r="C15" s="25" t="s">
        <v>14</v>
      </c>
      <c r="D15" s="25" t="s">
        <v>15</v>
      </c>
      <c r="E15" s="25">
        <v>5</v>
      </c>
      <c r="F15" s="32">
        <v>2499850</v>
      </c>
    </row>
    <row r="16" spans="1:6">
      <c r="A16" s="29" t="s">
        <v>6</v>
      </c>
      <c r="B16" s="27" t="s">
        <v>17</v>
      </c>
      <c r="C16" s="27" t="s">
        <v>18</v>
      </c>
      <c r="D16" s="27" t="s">
        <v>9</v>
      </c>
      <c r="E16" s="27">
        <v>1</v>
      </c>
      <c r="F16" s="33">
        <v>359900</v>
      </c>
    </row>
    <row r="17" spans="1:6">
      <c r="A17" s="28" t="s">
        <v>6</v>
      </c>
      <c r="B17" s="25" t="s">
        <v>17</v>
      </c>
      <c r="C17" s="25" t="s">
        <v>18</v>
      </c>
      <c r="D17" s="25" t="s">
        <v>9</v>
      </c>
      <c r="E17" s="25">
        <v>1</v>
      </c>
      <c r="F17" s="32">
        <v>409900</v>
      </c>
    </row>
    <row r="18" spans="1:6">
      <c r="A18" s="29" t="s">
        <v>6</v>
      </c>
      <c r="B18" s="27" t="s">
        <v>17</v>
      </c>
      <c r="C18" s="27" t="s">
        <v>18</v>
      </c>
      <c r="D18" s="27" t="s">
        <v>9</v>
      </c>
      <c r="E18" s="27">
        <v>2</v>
      </c>
      <c r="F18" s="33">
        <v>579900</v>
      </c>
    </row>
    <row r="19" spans="1:6">
      <c r="A19" s="28" t="s">
        <v>6</v>
      </c>
      <c r="B19" s="25" t="s">
        <v>17</v>
      </c>
      <c r="C19" s="25" t="s">
        <v>18</v>
      </c>
      <c r="D19" s="25" t="s">
        <v>9</v>
      </c>
      <c r="E19" s="25">
        <v>1</v>
      </c>
      <c r="F19" s="32">
        <v>399900</v>
      </c>
    </row>
    <row r="20" spans="1:6">
      <c r="A20" s="29" t="s">
        <v>6</v>
      </c>
      <c r="B20" s="27" t="s">
        <v>17</v>
      </c>
      <c r="C20" s="27" t="s">
        <v>18</v>
      </c>
      <c r="D20" s="27" t="s">
        <v>9</v>
      </c>
      <c r="E20" s="27">
        <v>2</v>
      </c>
      <c r="F20" s="33">
        <v>675000</v>
      </c>
    </row>
    <row r="21" spans="1:6">
      <c r="A21" s="28" t="s">
        <v>6</v>
      </c>
      <c r="B21" s="25" t="s">
        <v>17</v>
      </c>
      <c r="C21" s="25" t="s">
        <v>18</v>
      </c>
      <c r="D21" s="25" t="s">
        <v>9</v>
      </c>
      <c r="E21" s="25">
        <v>1</v>
      </c>
      <c r="F21" s="32">
        <v>339800</v>
      </c>
    </row>
    <row r="22" spans="1:6">
      <c r="A22" s="29" t="s">
        <v>6</v>
      </c>
      <c r="B22" s="27" t="s">
        <v>17</v>
      </c>
      <c r="C22" s="27" t="s">
        <v>18</v>
      </c>
      <c r="D22" s="27" t="s">
        <v>9</v>
      </c>
      <c r="E22" s="27">
        <v>1</v>
      </c>
      <c r="F22" s="33">
        <v>285000</v>
      </c>
    </row>
    <row r="23" spans="1:6">
      <c r="A23" s="28" t="s">
        <v>6</v>
      </c>
      <c r="B23" s="25" t="s">
        <v>17</v>
      </c>
      <c r="C23" s="25" t="s">
        <v>18</v>
      </c>
      <c r="D23" s="25" t="s">
        <v>9</v>
      </c>
      <c r="E23" s="25">
        <v>1</v>
      </c>
      <c r="F23" s="32">
        <v>275000</v>
      </c>
    </row>
    <row r="24" spans="1:6">
      <c r="A24" s="29" t="s">
        <v>6</v>
      </c>
      <c r="B24" s="27" t="s">
        <v>17</v>
      </c>
      <c r="C24" s="27" t="s">
        <v>18</v>
      </c>
      <c r="D24" s="27" t="s">
        <v>9</v>
      </c>
      <c r="E24" s="27">
        <v>1</v>
      </c>
      <c r="F24" s="33">
        <v>459000</v>
      </c>
    </row>
    <row r="25" spans="1:6">
      <c r="A25" s="28" t="s">
        <v>11</v>
      </c>
      <c r="B25" s="25" t="s">
        <v>17</v>
      </c>
      <c r="C25" s="25" t="s">
        <v>18</v>
      </c>
      <c r="D25" s="25" t="s">
        <v>19</v>
      </c>
      <c r="E25" s="25">
        <v>4</v>
      </c>
      <c r="F25" s="32">
        <v>878000</v>
      </c>
    </row>
    <row r="26" spans="1:6">
      <c r="A26" s="29" t="s">
        <v>6</v>
      </c>
      <c r="B26" s="27" t="s">
        <v>17</v>
      </c>
      <c r="C26" s="27" t="s">
        <v>18</v>
      </c>
      <c r="D26" s="27" t="s">
        <v>9</v>
      </c>
      <c r="E26" s="27">
        <v>1</v>
      </c>
      <c r="F26" s="33">
        <v>385000</v>
      </c>
    </row>
    <row r="27" spans="1:6">
      <c r="A27" s="28" t="s">
        <v>6</v>
      </c>
      <c r="B27" s="25" t="s">
        <v>17</v>
      </c>
      <c r="C27" s="25" t="s">
        <v>18</v>
      </c>
      <c r="D27" s="25" t="s">
        <v>9</v>
      </c>
      <c r="E27" s="25">
        <v>1</v>
      </c>
      <c r="F27" s="32">
        <v>489900</v>
      </c>
    </row>
    <row r="28" spans="1:6">
      <c r="A28" s="29" t="s">
        <v>6</v>
      </c>
      <c r="B28" s="27" t="s">
        <v>17</v>
      </c>
      <c r="C28" s="27" t="s">
        <v>18</v>
      </c>
      <c r="D28" s="27" t="s">
        <v>9</v>
      </c>
      <c r="E28" s="27">
        <v>0</v>
      </c>
      <c r="F28" s="33">
        <v>219900</v>
      </c>
    </row>
    <row r="29" spans="1:6">
      <c r="A29" s="28" t="s">
        <v>6</v>
      </c>
      <c r="B29" s="25" t="s">
        <v>17</v>
      </c>
      <c r="C29" s="25" t="s">
        <v>18</v>
      </c>
      <c r="D29" s="25" t="s">
        <v>9</v>
      </c>
      <c r="E29" s="25">
        <v>0</v>
      </c>
      <c r="F29" s="32">
        <v>230000</v>
      </c>
    </row>
    <row r="30" spans="1:6">
      <c r="A30" s="29" t="s">
        <v>6</v>
      </c>
      <c r="B30" s="27" t="s">
        <v>17</v>
      </c>
      <c r="C30" s="27" t="s">
        <v>18</v>
      </c>
      <c r="D30" s="27" t="s">
        <v>9</v>
      </c>
      <c r="E30" s="27">
        <v>2</v>
      </c>
      <c r="F30" s="33">
        <v>418900</v>
      </c>
    </row>
    <row r="31" spans="1:6">
      <c r="A31" s="28" t="s">
        <v>6</v>
      </c>
      <c r="B31" s="25" t="s">
        <v>17</v>
      </c>
      <c r="C31" s="25" t="s">
        <v>18</v>
      </c>
      <c r="D31" s="25" t="s">
        <v>9</v>
      </c>
      <c r="E31" s="25">
        <v>0</v>
      </c>
      <c r="F31" s="32">
        <v>225000</v>
      </c>
    </row>
    <row r="32" spans="1:6">
      <c r="A32" s="29" t="s">
        <v>6</v>
      </c>
      <c r="B32" s="27" t="s">
        <v>20</v>
      </c>
      <c r="C32" s="27" t="s">
        <v>21</v>
      </c>
      <c r="D32" s="27" t="s">
        <v>9</v>
      </c>
      <c r="E32" s="27">
        <v>1</v>
      </c>
      <c r="F32" s="33">
        <v>259900</v>
      </c>
    </row>
    <row r="33" spans="1:9">
      <c r="A33" s="28" t="s">
        <v>6</v>
      </c>
      <c r="B33" s="25" t="s">
        <v>20</v>
      </c>
      <c r="C33" s="25" t="s">
        <v>21</v>
      </c>
      <c r="D33" s="25" t="s">
        <v>9</v>
      </c>
      <c r="E33" s="25">
        <v>1</v>
      </c>
      <c r="F33" s="32">
        <v>319000</v>
      </c>
    </row>
    <row r="34" spans="1:9">
      <c r="A34" s="29" t="s">
        <v>6</v>
      </c>
      <c r="B34" s="27" t="s">
        <v>20</v>
      </c>
      <c r="C34" s="27" t="s">
        <v>21</v>
      </c>
      <c r="D34" s="27" t="s">
        <v>9</v>
      </c>
      <c r="E34" s="27">
        <v>1</v>
      </c>
      <c r="F34" s="33">
        <v>269800</v>
      </c>
    </row>
    <row r="35" spans="1:9">
      <c r="A35" s="30" t="s">
        <v>6</v>
      </c>
      <c r="B35" s="31" t="s">
        <v>20</v>
      </c>
      <c r="C35" s="31" t="s">
        <v>21</v>
      </c>
      <c r="D35" s="31" t="s">
        <v>9</v>
      </c>
      <c r="E35" s="31">
        <v>2</v>
      </c>
      <c r="F35" s="34">
        <v>134900</v>
      </c>
    </row>
    <row r="39" spans="1:9">
      <c r="A39" s="6" t="s">
        <v>44</v>
      </c>
    </row>
    <row r="40" spans="1:9">
      <c r="A40" s="6" t="s">
        <v>5</v>
      </c>
      <c r="B40" s="7" t="s">
        <v>45</v>
      </c>
      <c r="C40" s="7" t="s">
        <v>2</v>
      </c>
      <c r="D40" s="7" t="s">
        <v>3</v>
      </c>
      <c r="E40" s="7" t="s">
        <v>4</v>
      </c>
      <c r="F40" s="8" t="s">
        <v>10</v>
      </c>
    </row>
    <row r="41" spans="1:9">
      <c r="A41" s="49" t="s">
        <v>6</v>
      </c>
      <c r="B41" s="49"/>
      <c r="C41" s="49"/>
      <c r="D41" s="49" t="s">
        <v>9</v>
      </c>
      <c r="E41" s="49"/>
      <c r="F41" s="49"/>
      <c r="H41" s="6" t="s">
        <v>47</v>
      </c>
    </row>
    <row r="42" spans="1:9">
      <c r="H42" s="6" t="s">
        <v>50</v>
      </c>
      <c r="I42" s="50">
        <f>DAVERAGE(A2:F35,"Listed Price",_xlnm.Criteria)</f>
        <v>538118.75</v>
      </c>
    </row>
    <row r="43" spans="1:9">
      <c r="A43" s="6" t="s">
        <v>46</v>
      </c>
      <c r="H43" s="6" t="s">
        <v>48</v>
      </c>
      <c r="I43" s="50">
        <f>DMAX(A2:F35,"Listed Price",_xlnm.Criteria)</f>
        <v>4395600</v>
      </c>
    </row>
    <row r="44" spans="1:9">
      <c r="A44" s="6" t="s">
        <v>5</v>
      </c>
      <c r="B44" s="7" t="s">
        <v>45</v>
      </c>
      <c r="C44" s="7" t="s">
        <v>2</v>
      </c>
      <c r="D44" s="7" t="s">
        <v>3</v>
      </c>
      <c r="E44" s="7" t="s">
        <v>4</v>
      </c>
      <c r="F44" s="8" t="s">
        <v>10</v>
      </c>
      <c r="H44" s="6" t="s">
        <v>49</v>
      </c>
      <c r="I44" s="50">
        <f>DMIN(A2:F35,"Listed Price",_xlnm.Criteria)</f>
        <v>134900</v>
      </c>
    </row>
    <row r="45" spans="1:9">
      <c r="A45" s="28" t="s">
        <v>6</v>
      </c>
      <c r="B45" s="25" t="s">
        <v>7</v>
      </c>
      <c r="C45" s="25" t="s">
        <v>8</v>
      </c>
      <c r="D45" s="25" t="s">
        <v>9</v>
      </c>
      <c r="E45" s="25">
        <v>2</v>
      </c>
      <c r="F45" s="32">
        <v>249900</v>
      </c>
      <c r="H45" s="6" t="s">
        <v>51</v>
      </c>
      <c r="I45" s="49">
        <f>DCOUNT(A2:F35,"Listed Price",_xlnm.Criteria)</f>
        <v>24</v>
      </c>
    </row>
    <row r="46" spans="1:9">
      <c r="A46" s="29" t="s">
        <v>6</v>
      </c>
      <c r="B46" s="27" t="s">
        <v>7</v>
      </c>
      <c r="C46" s="27" t="s">
        <v>8</v>
      </c>
      <c r="D46" s="27" t="s">
        <v>9</v>
      </c>
      <c r="E46" s="27">
        <v>1</v>
      </c>
      <c r="F46" s="33">
        <v>414900</v>
      </c>
    </row>
    <row r="47" spans="1:9">
      <c r="A47" s="28" t="s">
        <v>6</v>
      </c>
      <c r="B47" s="25" t="s">
        <v>7</v>
      </c>
      <c r="C47" s="25" t="s">
        <v>8</v>
      </c>
      <c r="D47" s="25" t="s">
        <v>9</v>
      </c>
      <c r="E47" s="25">
        <v>3</v>
      </c>
      <c r="F47" s="32">
        <v>4395600</v>
      </c>
    </row>
    <row r="48" spans="1:9">
      <c r="A48" s="29" t="s">
        <v>6</v>
      </c>
      <c r="B48" s="27" t="s">
        <v>7</v>
      </c>
      <c r="C48" s="27" t="s">
        <v>8</v>
      </c>
      <c r="D48" s="27" t="s">
        <v>9</v>
      </c>
      <c r="E48" s="27">
        <v>0</v>
      </c>
      <c r="F48" s="33">
        <v>219900</v>
      </c>
    </row>
    <row r="49" spans="1:13">
      <c r="A49" s="28" t="s">
        <v>6</v>
      </c>
      <c r="B49" s="25" t="s">
        <v>13</v>
      </c>
      <c r="C49" s="25" t="s">
        <v>14</v>
      </c>
      <c r="D49" s="25" t="s">
        <v>9</v>
      </c>
      <c r="E49" s="25">
        <v>1</v>
      </c>
      <c r="F49" s="32">
        <v>898850</v>
      </c>
    </row>
    <row r="50" spans="1:13">
      <c r="A50" s="29" t="s">
        <v>6</v>
      </c>
      <c r="B50" s="27" t="s">
        <v>17</v>
      </c>
      <c r="C50" s="27" t="s">
        <v>18</v>
      </c>
      <c r="D50" s="27" t="s">
        <v>9</v>
      </c>
      <c r="E50" s="27">
        <v>1</v>
      </c>
      <c r="F50" s="33">
        <v>359900</v>
      </c>
    </row>
    <row r="51" spans="1:13">
      <c r="A51" s="28" t="s">
        <v>6</v>
      </c>
      <c r="B51" s="25" t="s">
        <v>17</v>
      </c>
      <c r="C51" s="25" t="s">
        <v>18</v>
      </c>
      <c r="D51" s="25" t="s">
        <v>9</v>
      </c>
      <c r="E51" s="25">
        <v>1</v>
      </c>
      <c r="F51" s="32">
        <v>409900</v>
      </c>
    </row>
    <row r="52" spans="1:13">
      <c r="A52" s="29" t="s">
        <v>6</v>
      </c>
      <c r="B52" s="27" t="s">
        <v>17</v>
      </c>
      <c r="C52" s="27" t="s">
        <v>18</v>
      </c>
      <c r="D52" s="27" t="s">
        <v>9</v>
      </c>
      <c r="E52" s="27">
        <v>2</v>
      </c>
      <c r="F52" s="33">
        <v>579900</v>
      </c>
    </row>
    <row r="53" spans="1:13">
      <c r="A53" s="28" t="s">
        <v>6</v>
      </c>
      <c r="B53" s="25" t="s">
        <v>17</v>
      </c>
      <c r="C53" s="25" t="s">
        <v>18</v>
      </c>
      <c r="D53" s="25" t="s">
        <v>9</v>
      </c>
      <c r="E53" s="25">
        <v>1</v>
      </c>
      <c r="F53" s="32">
        <v>399900</v>
      </c>
    </row>
    <row r="54" spans="1:13">
      <c r="A54" s="29" t="s">
        <v>6</v>
      </c>
      <c r="B54" s="27" t="s">
        <v>17</v>
      </c>
      <c r="C54" s="27" t="s">
        <v>18</v>
      </c>
      <c r="D54" s="27" t="s">
        <v>9</v>
      </c>
      <c r="E54" s="27">
        <v>2</v>
      </c>
      <c r="F54" s="33">
        <v>675000</v>
      </c>
    </row>
    <row r="55" spans="1:13">
      <c r="A55" s="28" t="s">
        <v>6</v>
      </c>
      <c r="B55" s="25" t="s">
        <v>17</v>
      </c>
      <c r="C55" s="25" t="s">
        <v>18</v>
      </c>
      <c r="D55" s="25" t="s">
        <v>9</v>
      </c>
      <c r="E55" s="25">
        <v>1</v>
      </c>
      <c r="F55" s="32">
        <v>339800</v>
      </c>
    </row>
    <row r="56" spans="1:13">
      <c r="A56" s="29" t="s">
        <v>6</v>
      </c>
      <c r="B56" s="27" t="s">
        <v>17</v>
      </c>
      <c r="C56" s="27" t="s">
        <v>18</v>
      </c>
      <c r="D56" s="27" t="s">
        <v>9</v>
      </c>
      <c r="E56" s="27">
        <v>1</v>
      </c>
      <c r="F56" s="33">
        <v>285000</v>
      </c>
      <c r="L56" s="48"/>
      <c r="M56" s="48"/>
    </row>
    <row r="57" spans="1:13">
      <c r="A57" s="28" t="s">
        <v>6</v>
      </c>
      <c r="B57" s="25" t="s">
        <v>17</v>
      </c>
      <c r="C57" s="25" t="s">
        <v>18</v>
      </c>
      <c r="D57" s="25" t="s">
        <v>9</v>
      </c>
      <c r="E57" s="25">
        <v>1</v>
      </c>
      <c r="F57" s="32">
        <v>275000</v>
      </c>
      <c r="L57" s="48"/>
      <c r="M57" s="48"/>
    </row>
    <row r="58" spans="1:13">
      <c r="A58" s="29" t="s">
        <v>6</v>
      </c>
      <c r="B58" s="27" t="s">
        <v>17</v>
      </c>
      <c r="C58" s="27" t="s">
        <v>18</v>
      </c>
      <c r="D58" s="27" t="s">
        <v>9</v>
      </c>
      <c r="E58" s="27">
        <v>1</v>
      </c>
      <c r="F58" s="33">
        <v>459000</v>
      </c>
      <c r="L58" s="48"/>
      <c r="M58" s="48"/>
    </row>
    <row r="59" spans="1:13">
      <c r="A59" s="29" t="s">
        <v>6</v>
      </c>
      <c r="B59" s="27" t="s">
        <v>17</v>
      </c>
      <c r="C59" s="27" t="s">
        <v>18</v>
      </c>
      <c r="D59" s="27" t="s">
        <v>9</v>
      </c>
      <c r="E59" s="27">
        <v>1</v>
      </c>
      <c r="F59" s="33">
        <v>385000</v>
      </c>
      <c r="L59" s="48"/>
      <c r="M59" s="48"/>
    </row>
    <row r="60" spans="1:13">
      <c r="A60" s="28" t="s">
        <v>6</v>
      </c>
      <c r="B60" s="25" t="s">
        <v>17</v>
      </c>
      <c r="C60" s="25" t="s">
        <v>18</v>
      </c>
      <c r="D60" s="25" t="s">
        <v>9</v>
      </c>
      <c r="E60" s="25">
        <v>1</v>
      </c>
      <c r="F60" s="32">
        <v>489900</v>
      </c>
      <c r="L60" s="48"/>
      <c r="M60" s="48"/>
    </row>
    <row r="61" spans="1:13">
      <c r="A61" s="29" t="s">
        <v>6</v>
      </c>
      <c r="B61" s="27" t="s">
        <v>17</v>
      </c>
      <c r="C61" s="27" t="s">
        <v>18</v>
      </c>
      <c r="D61" s="27" t="s">
        <v>9</v>
      </c>
      <c r="E61" s="27">
        <v>0</v>
      </c>
      <c r="F61" s="33">
        <v>219900</v>
      </c>
    </row>
    <row r="62" spans="1:13">
      <c r="A62" s="28" t="s">
        <v>6</v>
      </c>
      <c r="B62" s="25" t="s">
        <v>17</v>
      </c>
      <c r="C62" s="25" t="s">
        <v>18</v>
      </c>
      <c r="D62" s="25" t="s">
        <v>9</v>
      </c>
      <c r="E62" s="25">
        <v>0</v>
      </c>
      <c r="F62" s="32">
        <v>230000</v>
      </c>
    </row>
    <row r="63" spans="1:13">
      <c r="A63" s="29" t="s">
        <v>6</v>
      </c>
      <c r="B63" s="27" t="s">
        <v>17</v>
      </c>
      <c r="C63" s="27" t="s">
        <v>18</v>
      </c>
      <c r="D63" s="27" t="s">
        <v>9</v>
      </c>
      <c r="E63" s="27">
        <v>2</v>
      </c>
      <c r="F63" s="33">
        <v>418900</v>
      </c>
    </row>
    <row r="64" spans="1:13">
      <c r="A64" s="28" t="s">
        <v>6</v>
      </c>
      <c r="B64" s="25" t="s">
        <v>17</v>
      </c>
      <c r="C64" s="25" t="s">
        <v>18</v>
      </c>
      <c r="D64" s="25" t="s">
        <v>9</v>
      </c>
      <c r="E64" s="25">
        <v>0</v>
      </c>
      <c r="F64" s="32">
        <v>225000</v>
      </c>
    </row>
    <row r="65" spans="1:6">
      <c r="A65" s="29" t="s">
        <v>6</v>
      </c>
      <c r="B65" s="27" t="s">
        <v>20</v>
      </c>
      <c r="C65" s="27" t="s">
        <v>21</v>
      </c>
      <c r="D65" s="27" t="s">
        <v>9</v>
      </c>
      <c r="E65" s="27">
        <v>1</v>
      </c>
      <c r="F65" s="33">
        <v>259900</v>
      </c>
    </row>
    <row r="66" spans="1:6">
      <c r="A66" s="28" t="s">
        <v>6</v>
      </c>
      <c r="B66" s="25" t="s">
        <v>20</v>
      </c>
      <c r="C66" s="25" t="s">
        <v>21</v>
      </c>
      <c r="D66" s="25" t="s">
        <v>9</v>
      </c>
      <c r="E66" s="25">
        <v>1</v>
      </c>
      <c r="F66" s="32">
        <v>319000</v>
      </c>
    </row>
    <row r="67" spans="1:6">
      <c r="A67" s="29" t="s">
        <v>6</v>
      </c>
      <c r="B67" s="27" t="s">
        <v>20</v>
      </c>
      <c r="C67" s="27" t="s">
        <v>21</v>
      </c>
      <c r="D67" s="27" t="s">
        <v>9</v>
      </c>
      <c r="E67" s="27">
        <v>1</v>
      </c>
      <c r="F67" s="33">
        <v>269800</v>
      </c>
    </row>
    <row r="68" spans="1:6">
      <c r="A68" s="30" t="s">
        <v>6</v>
      </c>
      <c r="B68" s="31" t="s">
        <v>20</v>
      </c>
      <c r="C68" s="31" t="s">
        <v>21</v>
      </c>
      <c r="D68" s="31" t="s">
        <v>9</v>
      </c>
      <c r="E68" s="31">
        <v>2</v>
      </c>
      <c r="F68" s="34">
        <v>134900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Documentation Sheet</vt:lpstr>
      <vt:lpstr>Real-Estate data</vt:lpstr>
      <vt:lpstr>Mortgage Information</vt:lpstr>
      <vt:lpstr>Scenarios</vt:lpstr>
      <vt:lpstr>PivotTable</vt:lpstr>
      <vt:lpstr>Charts</vt:lpstr>
      <vt:lpstr>Database</vt:lpstr>
      <vt:lpstr>Database!Criteria</vt:lpstr>
      <vt:lpstr>Database!Extract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Abbas</cp:lastModifiedBy>
  <dcterms:created xsi:type="dcterms:W3CDTF">2014-03-17T13:30:45Z</dcterms:created>
  <dcterms:modified xsi:type="dcterms:W3CDTF">2014-08-16T17:08:13Z</dcterms:modified>
</cp:coreProperties>
</file>