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istillation Refinery" sheetId="1" r:id="rId1"/>
    <sheet name="Conversion Investment" sheetId="2" r:id="rId2"/>
  </sheets>
  <definedNames>
    <definedName name="solver_adj" localSheetId="0" hidden="1">'Distillation Refinery'!$D$17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'Distillation Refinery'!$D$56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<sst xmlns="http://schemas.openxmlformats.org/spreadsheetml/2006/main" count="83" uniqueCount="49">
  <si>
    <t>Distillation</t>
  </si>
  <si>
    <t>Quantity</t>
  </si>
  <si>
    <t>Price</t>
  </si>
  <si>
    <t>($/Barrel)</t>
  </si>
  <si>
    <t>Light Ends</t>
  </si>
  <si>
    <t>Gasoline</t>
  </si>
  <si>
    <t>Jet Fuel &amp; Kerosene</t>
  </si>
  <si>
    <t>Residual Fuel Oil</t>
  </si>
  <si>
    <t>Diesel &amp; Heating Oil</t>
  </si>
  <si>
    <t>Crude Oil</t>
  </si>
  <si>
    <t>Operating Cost</t>
  </si>
  <si>
    <t>Distillation Refinery</t>
  </si>
  <si>
    <t>Revenue</t>
  </si>
  <si>
    <t>Crude Cost</t>
  </si>
  <si>
    <t>Margin</t>
  </si>
  <si>
    <t>Inputs</t>
  </si>
  <si>
    <t>Outputs</t>
  </si>
  <si>
    <t>Unit Operating Cost</t>
  </si>
  <si>
    <r>
      <t xml:space="preserve">Quantity </t>
    </r>
    <r>
      <rPr>
        <b/>
        <sz val="10"/>
        <color indexed="49"/>
        <rFont val="Calibri"/>
        <family val="2"/>
      </rPr>
      <t>(Barrels/day x 1,000)</t>
    </r>
  </si>
  <si>
    <r>
      <t xml:space="preserve">Price </t>
    </r>
    <r>
      <rPr>
        <b/>
        <sz val="10"/>
        <color indexed="49"/>
        <rFont val="Calibri"/>
        <family val="2"/>
      </rPr>
      <t>($/Barrel)</t>
    </r>
  </si>
  <si>
    <t>(Barrels/day x 1,000)</t>
  </si>
  <si>
    <t>$/Input Barrel</t>
  </si>
  <si>
    <t>Conversion Refinery</t>
  </si>
  <si>
    <t>Conversion</t>
  </si>
  <si>
    <t>Capital</t>
  </si>
  <si>
    <t>Efficiency</t>
  </si>
  <si>
    <t>$ Milions</t>
  </si>
  <si>
    <r>
      <t xml:space="preserve">Price </t>
    </r>
    <r>
      <rPr>
        <b/>
        <sz val="14"/>
        <color indexed="49"/>
        <rFont val="Symbol"/>
        <family val="1"/>
      </rPr>
      <t>D</t>
    </r>
  </si>
  <si>
    <t>to Gasoline</t>
  </si>
  <si>
    <t>Capital Cost Profile</t>
  </si>
  <si>
    <t>Year 1</t>
  </si>
  <si>
    <t>Year 2</t>
  </si>
  <si>
    <t>Year</t>
  </si>
  <si>
    <t>Operating Margin</t>
  </si>
  <si>
    <t>Investment</t>
  </si>
  <si>
    <t>Depreciation</t>
  </si>
  <si>
    <t>Discount Rate</t>
  </si>
  <si>
    <t>Depreciation Rate</t>
  </si>
  <si>
    <t>Corporate Income Tax Rate</t>
  </si>
  <si>
    <t>Taxes</t>
  </si>
  <si>
    <t>Cash Flow</t>
  </si>
  <si>
    <t>Pre-tax Earnings</t>
  </si>
  <si>
    <t>After-tax Earnings</t>
  </si>
  <si>
    <t>Remaining Assets</t>
  </si>
  <si>
    <t>NPV</t>
  </si>
  <si>
    <t>$ Millions</t>
  </si>
  <si>
    <t>($ Millions)</t>
  </si>
  <si>
    <t>$ Thousands/day</t>
  </si>
  <si>
    <t>Yield Redistribuion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</si>
</sst>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9"/>
      <name val="Calibri"/>
      <family val="2"/>
    </font>
    <font>
      <b/>
      <sz val="14"/>
      <color indexed="49"/>
      <name val="Symbol"/>
      <family val="1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1"/>
      <color indexed="49"/>
      <name val="Calibri"/>
      <family val="2"/>
    </font>
    <font>
      <b/>
      <sz val="12"/>
      <color indexed="36"/>
      <name val="Calibri"/>
      <family val="2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9"/>
      <name val="Calibri"/>
      <family val="2"/>
    </font>
    <font>
      <b/>
      <sz val="10"/>
      <color indexed="3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8" tint="-0.24997000396251678"/>
      <name val="Calibri"/>
      <family val="2"/>
    </font>
    <font>
      <b/>
      <sz val="11"/>
      <color theme="8" tint="-0.24997000396251678"/>
      <name val="Calibri"/>
      <family val="2"/>
    </font>
    <font>
      <b/>
      <sz val="12"/>
      <color theme="7" tint="-0.24997000396251678"/>
      <name val="Calibri"/>
      <family val="2"/>
    </font>
    <font>
      <b/>
      <sz val="16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0"/>
      <name val="Calibri"/>
      <family val="2"/>
    </font>
    <font>
      <b/>
      <sz val="10"/>
      <color theme="3" tint="0.7999799847602844"/>
      <name val="Calibri"/>
      <family val="2"/>
    </font>
    <font>
      <sz val="10"/>
      <color theme="1"/>
      <name val="Calibri"/>
      <family val="2"/>
    </font>
    <font>
      <b/>
      <sz val="10"/>
      <color theme="8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164" fontId="0" fillId="33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6" fontId="0" fillId="34" borderId="10" xfId="0" applyNumberForma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46" fillId="33" borderId="0" xfId="0" applyNumberFormat="1" applyFont="1" applyFill="1" applyAlignment="1">
      <alignment horizontal="center" vertical="center"/>
    </xf>
    <xf numFmtId="164" fontId="48" fillId="33" borderId="0" xfId="0" applyNumberFormat="1" applyFont="1" applyFill="1" applyAlignment="1">
      <alignment horizontal="center" vertical="center"/>
    </xf>
    <xf numFmtId="164" fontId="49" fillId="33" borderId="0" xfId="0" applyNumberFormat="1" applyFont="1" applyFill="1" applyAlignment="1">
      <alignment horizontal="center" vertical="center"/>
    </xf>
    <xf numFmtId="164" fontId="46" fillId="33" borderId="12" xfId="0" applyNumberFormat="1" applyFont="1" applyFill="1" applyBorder="1" applyAlignment="1">
      <alignment horizontal="center" vertical="center"/>
    </xf>
    <xf numFmtId="164" fontId="46" fillId="33" borderId="0" xfId="0" applyNumberFormat="1" applyFont="1" applyFill="1" applyAlignment="1">
      <alignment horizontal="right" vertical="center"/>
    </xf>
    <xf numFmtId="164" fontId="50" fillId="33" borderId="0" xfId="0" applyNumberFormat="1" applyFont="1" applyFill="1" applyAlignment="1">
      <alignment horizontal="right" vertical="center"/>
    </xf>
    <xf numFmtId="164" fontId="49" fillId="33" borderId="0" xfId="0" applyNumberFormat="1" applyFont="1" applyFill="1" applyAlignment="1">
      <alignment horizontal="left" vertical="center"/>
    </xf>
    <xf numFmtId="164" fontId="51" fillId="33" borderId="0" xfId="0" applyNumberFormat="1" applyFont="1" applyFill="1" applyAlignment="1">
      <alignment horizontal="left" vertical="center"/>
    </xf>
    <xf numFmtId="164" fontId="52" fillId="33" borderId="0" xfId="0" applyNumberFormat="1" applyFont="1" applyFill="1" applyAlignment="1">
      <alignment horizontal="right" vertical="center"/>
    </xf>
    <xf numFmtId="164" fontId="53" fillId="33" borderId="0" xfId="0" applyNumberFormat="1" applyFont="1" applyFill="1" applyAlignment="1">
      <alignment horizontal="center" vertical="center"/>
    </xf>
    <xf numFmtId="164" fontId="54" fillId="33" borderId="0" xfId="0" applyNumberFormat="1" applyFont="1" applyFill="1" applyAlignment="1">
      <alignment horizontal="center" vertical="center"/>
    </xf>
    <xf numFmtId="6" fontId="0" fillId="15" borderId="0" xfId="0" applyNumberFormat="1" applyFill="1" applyAlignment="1">
      <alignment horizontal="center" vertical="center"/>
    </xf>
    <xf numFmtId="6" fontId="0" fillId="33" borderId="0" xfId="0" applyNumberFormat="1" applyFill="1" applyAlignment="1">
      <alignment horizontal="center" vertical="center"/>
    </xf>
    <xf numFmtId="165" fontId="0" fillId="33" borderId="0" xfId="0" applyNumberFormat="1" applyFill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164" fontId="0" fillId="33" borderId="15" xfId="0" applyNumberFormat="1" applyFill="1" applyBorder="1" applyAlignment="1">
      <alignment horizontal="center" vertical="center"/>
    </xf>
    <xf numFmtId="164" fontId="0" fillId="33" borderId="16" xfId="0" applyNumberFormat="1" applyFill="1" applyBorder="1" applyAlignment="1">
      <alignment horizontal="center" vertical="center"/>
    </xf>
    <xf numFmtId="164" fontId="0" fillId="33" borderId="17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164" fontId="0" fillId="33" borderId="20" xfId="0" applyNumberFormat="1" applyFill="1" applyBorder="1" applyAlignment="1">
      <alignment horizontal="center" vertical="center"/>
    </xf>
    <xf numFmtId="164" fontId="0" fillId="33" borderId="21" xfId="0" applyNumberFormat="1" applyFill="1" applyBorder="1" applyAlignment="1">
      <alignment horizontal="center" vertical="center"/>
    </xf>
    <xf numFmtId="164" fontId="55" fillId="35" borderId="14" xfId="0" applyNumberFormat="1" applyFont="1" applyFill="1" applyBorder="1" applyAlignment="1">
      <alignment vertical="center"/>
    </xf>
    <xf numFmtId="164" fontId="55" fillId="35" borderId="22" xfId="0" applyNumberFormat="1" applyFont="1" applyFill="1" applyBorder="1" applyAlignment="1">
      <alignment vertical="center"/>
    </xf>
    <xf numFmtId="164" fontId="55" fillId="35" borderId="15" xfId="0" applyNumberFormat="1" applyFont="1" applyFill="1" applyBorder="1" applyAlignment="1">
      <alignment vertical="center"/>
    </xf>
    <xf numFmtId="164" fontId="55" fillId="35" borderId="16" xfId="0" applyNumberFormat="1" applyFont="1" applyFill="1" applyBorder="1" applyAlignment="1">
      <alignment vertical="center"/>
    </xf>
    <xf numFmtId="164" fontId="55" fillId="35" borderId="0" xfId="0" applyNumberFormat="1" applyFont="1" applyFill="1" applyBorder="1" applyAlignment="1">
      <alignment vertical="center"/>
    </xf>
    <xf numFmtId="164" fontId="55" fillId="35" borderId="17" xfId="0" applyNumberFormat="1" applyFont="1" applyFill="1" applyBorder="1" applyAlignment="1">
      <alignment vertical="center"/>
    </xf>
    <xf numFmtId="164" fontId="55" fillId="35" borderId="18" xfId="0" applyNumberFormat="1" applyFont="1" applyFill="1" applyBorder="1" applyAlignment="1">
      <alignment vertical="center"/>
    </xf>
    <xf numFmtId="164" fontId="55" fillId="35" borderId="12" xfId="0" applyNumberFormat="1" applyFont="1" applyFill="1" applyBorder="1" applyAlignment="1">
      <alignment vertical="center"/>
    </xf>
    <xf numFmtId="164" fontId="55" fillId="35" borderId="19" xfId="0" applyNumberFormat="1" applyFont="1" applyFill="1" applyBorder="1" applyAlignment="1">
      <alignment vertical="center"/>
    </xf>
    <xf numFmtId="164" fontId="55" fillId="35" borderId="0" xfId="0" applyNumberFormat="1" applyFont="1" applyFill="1" applyBorder="1" applyAlignment="1">
      <alignment horizontal="center" vertical="center"/>
    </xf>
    <xf numFmtId="164" fontId="52" fillId="35" borderId="16" xfId="0" applyNumberFormat="1" applyFont="1" applyFill="1" applyBorder="1" applyAlignment="1">
      <alignment horizontal="right" vertical="center"/>
    </xf>
    <xf numFmtId="164" fontId="56" fillId="35" borderId="17" xfId="0" applyNumberFormat="1" applyFont="1" applyFill="1" applyBorder="1" applyAlignment="1">
      <alignment vertical="center"/>
    </xf>
    <xf numFmtId="9" fontId="14" fillId="15" borderId="10" xfId="57" applyFont="1" applyFill="1" applyBorder="1" applyAlignment="1">
      <alignment horizontal="center" vertical="center"/>
    </xf>
    <xf numFmtId="164" fontId="57" fillId="33" borderId="0" xfId="0" applyNumberFormat="1" applyFont="1" applyFill="1" applyAlignment="1">
      <alignment horizontal="center" vertical="center"/>
    </xf>
    <xf numFmtId="164" fontId="58" fillId="33" borderId="0" xfId="0" applyNumberFormat="1" applyFont="1" applyFill="1" applyAlignment="1">
      <alignment horizontal="center" vertical="center"/>
    </xf>
    <xf numFmtId="9" fontId="0" fillId="34" borderId="10" xfId="57" applyFont="1" applyFill="1" applyBorder="1" applyAlignment="1">
      <alignment horizontal="center" vertical="center"/>
    </xf>
    <xf numFmtId="6" fontId="0" fillId="15" borderId="23" xfId="0" applyNumberFormat="1" applyFill="1" applyBorder="1" applyAlignment="1">
      <alignment horizontal="center" vertical="center"/>
    </xf>
    <xf numFmtId="6" fontId="0" fillId="18" borderId="0" xfId="0" applyNumberFormat="1" applyFill="1" applyAlignment="1">
      <alignment horizontal="center" vertical="center"/>
    </xf>
    <xf numFmtId="6" fontId="0" fillId="36" borderId="0" xfId="0" applyNumberFormat="1" applyFill="1" applyAlignment="1">
      <alignment horizontal="center" vertical="center"/>
    </xf>
    <xf numFmtId="6" fontId="0" fillId="37" borderId="0" xfId="0" applyNumberFormat="1" applyFill="1" applyAlignment="1">
      <alignment horizontal="center" vertical="center"/>
    </xf>
    <xf numFmtId="6" fontId="0" fillId="38" borderId="23" xfId="0" applyNumberFormat="1" applyFill="1" applyBorder="1" applyAlignment="1">
      <alignment horizontal="center" vertical="center"/>
    </xf>
    <xf numFmtId="6" fontId="46" fillId="39" borderId="24" xfId="0" applyNumberFormat="1" applyFont="1" applyFill="1" applyBorder="1" applyAlignment="1">
      <alignment horizontal="center" vertical="center"/>
    </xf>
    <xf numFmtId="8" fontId="0" fillId="34" borderId="10" xfId="0" applyNumberFormat="1" applyFill="1" applyBorder="1" applyAlignment="1">
      <alignment horizontal="center" vertical="center"/>
    </xf>
    <xf numFmtId="164" fontId="58" fillId="33" borderId="0" xfId="0" applyNumberFormat="1" applyFont="1" applyFill="1" applyAlignment="1">
      <alignment horizontal="left" vertical="center"/>
    </xf>
    <xf numFmtId="8" fontId="0" fillId="34" borderId="25" xfId="0" applyNumberFormat="1" applyFill="1" applyBorder="1" applyAlignment="1">
      <alignment horizontal="center" vertical="center"/>
    </xf>
    <xf numFmtId="8" fontId="0" fillId="34" borderId="26" xfId="0" applyNumberFormat="1" applyFill="1" applyBorder="1" applyAlignment="1">
      <alignment horizontal="center" vertical="center"/>
    </xf>
    <xf numFmtId="164" fontId="0" fillId="40" borderId="25" xfId="0" applyNumberFormat="1" applyFill="1" applyBorder="1" applyAlignment="1">
      <alignment horizontal="center" vertical="center"/>
    </xf>
    <xf numFmtId="164" fontId="0" fillId="40" borderId="26" xfId="0" applyNumberFormat="1" applyFill="1" applyBorder="1" applyAlignment="1">
      <alignment horizontal="center" vertical="center"/>
    </xf>
    <xf numFmtId="164" fontId="0" fillId="34" borderId="25" xfId="0" applyNumberFormat="1" applyFill="1" applyBorder="1" applyAlignment="1">
      <alignment horizontal="center" vertical="center"/>
    </xf>
    <xf numFmtId="164" fontId="0" fillId="34" borderId="26" xfId="0" applyNumberFormat="1" applyFill="1" applyBorder="1" applyAlignment="1">
      <alignment horizontal="center" vertical="center"/>
    </xf>
    <xf numFmtId="6" fontId="0" fillId="34" borderId="25" xfId="0" applyNumberFormat="1" applyFill="1" applyBorder="1" applyAlignment="1">
      <alignment horizontal="center" vertical="center"/>
    </xf>
    <xf numFmtId="6" fontId="0" fillId="34" borderId="26" xfId="0" applyNumberFormat="1" applyFill="1" applyBorder="1" applyAlignment="1">
      <alignment horizontal="center" vertical="center"/>
    </xf>
    <xf numFmtId="164" fontId="0" fillId="37" borderId="25" xfId="0" applyNumberFormat="1" applyFill="1" applyBorder="1" applyAlignment="1">
      <alignment horizontal="center" vertical="center"/>
    </xf>
    <xf numFmtId="164" fontId="0" fillId="37" borderId="26" xfId="0" applyNumberFormat="1" applyFill="1" applyBorder="1" applyAlignment="1">
      <alignment horizontal="center" vertical="center"/>
    </xf>
    <xf numFmtId="164" fontId="55" fillId="35" borderId="14" xfId="0" applyNumberFormat="1" applyFont="1" applyFill="1" applyBorder="1" applyAlignment="1">
      <alignment horizontal="center" vertical="center"/>
    </xf>
    <xf numFmtId="164" fontId="55" fillId="35" borderId="15" xfId="0" applyNumberFormat="1" applyFont="1" applyFill="1" applyBorder="1" applyAlignment="1">
      <alignment horizontal="center" vertical="center"/>
    </xf>
    <xf numFmtId="164" fontId="55" fillId="35" borderId="16" xfId="0" applyNumberFormat="1" applyFont="1" applyFill="1" applyBorder="1" applyAlignment="1">
      <alignment horizontal="center" vertical="center"/>
    </xf>
    <xf numFmtId="164" fontId="55" fillId="35" borderId="17" xfId="0" applyNumberFormat="1" applyFont="1" applyFill="1" applyBorder="1" applyAlignment="1">
      <alignment horizontal="center" vertical="center"/>
    </xf>
    <xf numFmtId="164" fontId="55" fillId="35" borderId="18" xfId="0" applyNumberFormat="1" applyFont="1" applyFill="1" applyBorder="1" applyAlignment="1">
      <alignment horizontal="center" vertical="center"/>
    </xf>
    <xf numFmtId="164" fontId="55" fillId="35" borderId="19" xfId="0" applyNumberFormat="1" applyFont="1" applyFill="1" applyBorder="1" applyAlignment="1">
      <alignment horizontal="center" vertical="center"/>
    </xf>
    <xf numFmtId="6" fontId="0" fillId="19" borderId="25" xfId="0" applyNumberFormat="1" applyFill="1" applyBorder="1" applyAlignment="1">
      <alignment horizontal="center" vertical="center"/>
    </xf>
    <xf numFmtId="6" fontId="0" fillId="19" borderId="26" xfId="0" applyNumberFormat="1" applyFill="1" applyBorder="1" applyAlignment="1">
      <alignment horizontal="center" vertical="center"/>
    </xf>
    <xf numFmtId="164" fontId="0" fillId="41" borderId="25" xfId="0" applyNumberFormat="1" applyFill="1" applyBorder="1" applyAlignment="1">
      <alignment horizontal="center" vertical="center"/>
    </xf>
    <xf numFmtId="164" fontId="0" fillId="41" borderId="26" xfId="0" applyNumberFormat="1" applyFill="1" applyBorder="1" applyAlignment="1">
      <alignment horizontal="center" vertical="center"/>
    </xf>
    <xf numFmtId="9" fontId="0" fillId="34" borderId="25" xfId="57" applyFont="1" applyFill="1" applyBorder="1" applyAlignment="1">
      <alignment horizontal="center" vertical="center"/>
    </xf>
    <xf numFmtId="9" fontId="0" fillId="34" borderId="26" xfId="57" applyFont="1" applyFill="1" applyBorder="1" applyAlignment="1">
      <alignment horizontal="center" vertical="center"/>
    </xf>
    <xf numFmtId="9" fontId="0" fillId="36" borderId="25" xfId="57" applyFont="1" applyFill="1" applyBorder="1" applyAlignment="1">
      <alignment horizontal="center" vertical="center"/>
    </xf>
    <xf numFmtId="9" fontId="0" fillId="36" borderId="26" xfId="57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9525</xdr:rowOff>
    </xdr:from>
    <xdr:to>
      <xdr:col>4</xdr:col>
      <xdr:colOff>276225</xdr:colOff>
      <xdr:row>8</xdr:row>
      <xdr:rowOff>152400</xdr:rowOff>
    </xdr:to>
    <xdr:sp macro="[0]!Macro1">
      <xdr:nvSpPr>
        <xdr:cNvPr id="1" name="Bevel 1"/>
        <xdr:cNvSpPr>
          <a:spLocks/>
        </xdr:cNvSpPr>
      </xdr:nvSpPr>
      <xdr:spPr>
        <a:xfrm>
          <a:off x="1314450" y="933450"/>
          <a:ext cx="1438275" cy="9144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 to Base Values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28575</xdr:rowOff>
    </xdr:from>
    <xdr:to>
      <xdr:col>3</xdr:col>
      <xdr:colOff>276225</xdr:colOff>
      <xdr:row>7</xdr:row>
      <xdr:rowOff>142875</xdr:rowOff>
    </xdr:to>
    <xdr:sp macro="[0]!Macro2">
      <xdr:nvSpPr>
        <xdr:cNvPr id="1" name="Bevel 1"/>
        <xdr:cNvSpPr>
          <a:spLocks/>
        </xdr:cNvSpPr>
      </xdr:nvSpPr>
      <xdr:spPr>
        <a:xfrm>
          <a:off x="590550" y="971550"/>
          <a:ext cx="1209675" cy="6953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 to Base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19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3" width="9.140625" style="2" customWidth="1"/>
    <col min="4" max="4" width="9.7109375" style="2" bestFit="1" customWidth="1"/>
    <col min="5" max="16384" width="9.140625" style="2" customWidth="1"/>
  </cols>
  <sheetData>
    <row r="1" spans="1:49" ht="15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1">
      <c r="A2" s="1"/>
      <c r="B2" s="1"/>
      <c r="C2" s="14" t="s">
        <v>11</v>
      </c>
      <c r="D2" s="1"/>
      <c r="E2" s="1"/>
      <c r="F2" s="1"/>
      <c r="G2" s="1"/>
      <c r="H2" s="1"/>
      <c r="I2" s="1"/>
      <c r="J2" s="1"/>
      <c r="K2" s="8" t="s">
        <v>1</v>
      </c>
      <c r="L2" s="1"/>
      <c r="M2" s="8" t="s">
        <v>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20</v>
      </c>
      <c r="L3" s="1"/>
      <c r="M3" s="9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21.75" thickBot="1">
      <c r="A4" s="1"/>
      <c r="B4" s="1"/>
      <c r="C4" s="1"/>
      <c r="D4" s="17" t="s">
        <v>15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.75" thickBot="1">
      <c r="A5" s="1"/>
      <c r="B5" s="1"/>
      <c r="C5" s="1"/>
      <c r="D5" s="1"/>
      <c r="E5" s="1"/>
      <c r="F5" s="63" t="s">
        <v>0</v>
      </c>
      <c r="G5" s="64"/>
      <c r="H5" s="5"/>
      <c r="I5" s="10" t="s">
        <v>4</v>
      </c>
      <c r="J5" s="6"/>
      <c r="K5" s="57">
        <v>10</v>
      </c>
      <c r="L5" s="1"/>
      <c r="M5" s="59">
        <v>70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57">
        <v>10</v>
      </c>
      <c r="AT5" s="1"/>
      <c r="AU5" s="59">
        <v>70</v>
      </c>
      <c r="AV5" s="1"/>
      <c r="AW5" s="1"/>
    </row>
    <row r="6" spans="1:49" ht="15">
      <c r="A6" s="1"/>
      <c r="B6" s="1"/>
      <c r="C6" s="1"/>
      <c r="D6" s="1"/>
      <c r="E6" s="1"/>
      <c r="F6" s="65"/>
      <c r="G6" s="66"/>
      <c r="H6" s="1"/>
      <c r="I6" s="1"/>
      <c r="J6" s="1"/>
      <c r="K6" s="58"/>
      <c r="L6" s="1"/>
      <c r="M6" s="6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58"/>
      <c r="AT6" s="1"/>
      <c r="AU6" s="60"/>
      <c r="AV6" s="1"/>
      <c r="AW6" s="1"/>
    </row>
    <row r="7" spans="1:49" ht="15">
      <c r="A7" s="1"/>
      <c r="B7" s="1"/>
      <c r="C7" s="1"/>
      <c r="D7" s="1"/>
      <c r="E7" s="1"/>
      <c r="F7" s="65"/>
      <c r="G7" s="6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>
      <c r="A8" s="1"/>
      <c r="B8" s="1"/>
      <c r="C8" s="1"/>
      <c r="D8" s="1"/>
      <c r="E8" s="1"/>
      <c r="F8" s="65"/>
      <c r="G8" s="6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 thickBot="1">
      <c r="A9" s="1"/>
      <c r="B9" s="1"/>
      <c r="C9" s="1"/>
      <c r="D9" s="1"/>
      <c r="E9" s="1"/>
      <c r="F9" s="65"/>
      <c r="G9" s="66"/>
      <c r="H9" s="5"/>
      <c r="I9" s="10" t="s">
        <v>5</v>
      </c>
      <c r="J9" s="6"/>
      <c r="K9" s="57">
        <v>25</v>
      </c>
      <c r="L9" s="1"/>
      <c r="M9" s="59">
        <v>105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57">
        <v>25</v>
      </c>
      <c r="AT9" s="1"/>
      <c r="AU9" s="59">
        <v>105</v>
      </c>
      <c r="AV9" s="1"/>
      <c r="AW9" s="1"/>
    </row>
    <row r="10" spans="1:49" ht="15">
      <c r="A10" s="1"/>
      <c r="B10" s="1"/>
      <c r="C10" s="1"/>
      <c r="D10" s="1"/>
      <c r="E10" s="1"/>
      <c r="F10" s="65"/>
      <c r="G10" s="66"/>
      <c r="H10" s="1"/>
      <c r="I10" s="1"/>
      <c r="J10" s="1"/>
      <c r="K10" s="58"/>
      <c r="L10" s="1"/>
      <c r="M10" s="6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58"/>
      <c r="AT10" s="1"/>
      <c r="AU10" s="60"/>
      <c r="AV10" s="1"/>
      <c r="AW10" s="1"/>
    </row>
    <row r="11" spans="1:49" ht="15">
      <c r="A11" s="1"/>
      <c r="B11" s="1"/>
      <c r="C11" s="1"/>
      <c r="D11" s="1"/>
      <c r="E11" s="1"/>
      <c r="F11" s="65"/>
      <c r="G11" s="6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">
      <c r="A12" s="1"/>
      <c r="B12" s="1"/>
      <c r="C12" s="1"/>
      <c r="D12" s="1"/>
      <c r="E12" s="1"/>
      <c r="F12" s="65"/>
      <c r="G12" s="6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 thickBot="1">
      <c r="A13" s="1"/>
      <c r="B13" s="1"/>
      <c r="C13" s="1"/>
      <c r="D13" s="1"/>
      <c r="E13" s="1"/>
      <c r="F13" s="65"/>
      <c r="G13" s="66"/>
      <c r="H13" s="5"/>
      <c r="I13" s="10" t="s">
        <v>6</v>
      </c>
      <c r="J13" s="6"/>
      <c r="K13" s="57">
        <v>10</v>
      </c>
      <c r="L13" s="1"/>
      <c r="M13" s="59">
        <v>100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57">
        <v>10</v>
      </c>
      <c r="AT13" s="1"/>
      <c r="AU13" s="59">
        <v>100</v>
      </c>
      <c r="AV13" s="1"/>
      <c r="AW13" s="1"/>
    </row>
    <row r="14" spans="1:49" ht="15.75" thickBot="1">
      <c r="A14" s="1"/>
      <c r="B14" s="1"/>
      <c r="C14" s="10"/>
      <c r="D14" s="10" t="s">
        <v>9</v>
      </c>
      <c r="E14" s="10"/>
      <c r="F14" s="65"/>
      <c r="G14" s="66"/>
      <c r="H14" s="1"/>
      <c r="I14" s="1"/>
      <c r="J14" s="1"/>
      <c r="K14" s="58"/>
      <c r="L14" s="1"/>
      <c r="M14" s="6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58"/>
      <c r="AT14" s="1"/>
      <c r="AU14" s="60"/>
      <c r="AV14" s="1"/>
      <c r="AW14" s="1"/>
    </row>
    <row r="15" spans="1:49" ht="15">
      <c r="A15" s="1"/>
      <c r="B15" s="1"/>
      <c r="C15" s="1"/>
      <c r="D15" s="1"/>
      <c r="E15" s="1"/>
      <c r="F15" s="65"/>
      <c r="G15" s="6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8.75">
      <c r="A16" s="1"/>
      <c r="B16" s="1"/>
      <c r="C16" s="1"/>
      <c r="D16" s="8" t="s">
        <v>19</v>
      </c>
      <c r="E16" s="1"/>
      <c r="F16" s="65"/>
      <c r="G16" s="6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.75" thickBot="1">
      <c r="A17" s="1"/>
      <c r="B17" s="1"/>
      <c r="C17" s="1"/>
      <c r="D17" s="53">
        <v>70</v>
      </c>
      <c r="E17" s="1"/>
      <c r="F17" s="65"/>
      <c r="G17" s="66"/>
      <c r="H17" s="5"/>
      <c r="I17" s="10" t="s">
        <v>8</v>
      </c>
      <c r="J17" s="6"/>
      <c r="K17" s="57">
        <v>20</v>
      </c>
      <c r="L17" s="1"/>
      <c r="M17" s="59">
        <v>80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53">
        <v>70</v>
      </c>
      <c r="AQ17" s="1"/>
      <c r="AR17" s="1"/>
      <c r="AS17" s="57">
        <v>20</v>
      </c>
      <c r="AT17" s="1"/>
      <c r="AU17" s="59">
        <v>80</v>
      </c>
      <c r="AV17" s="1"/>
      <c r="AW17" s="1"/>
    </row>
    <row r="18" spans="1:49" ht="15">
      <c r="A18" s="1"/>
      <c r="B18" s="1"/>
      <c r="C18" s="1"/>
      <c r="D18" s="54"/>
      <c r="E18" s="1"/>
      <c r="F18" s="65"/>
      <c r="G18" s="66"/>
      <c r="H18" s="1"/>
      <c r="I18" s="1"/>
      <c r="J18" s="1"/>
      <c r="K18" s="58"/>
      <c r="L18" s="1"/>
      <c r="M18" s="6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54"/>
      <c r="AQ18" s="1"/>
      <c r="AR18" s="1"/>
      <c r="AS18" s="58"/>
      <c r="AT18" s="1"/>
      <c r="AU18" s="60"/>
      <c r="AV18" s="1"/>
      <c r="AW18" s="1"/>
    </row>
    <row r="19" spans="1:49" ht="15">
      <c r="A19" s="1"/>
      <c r="B19" s="1"/>
      <c r="C19" s="1"/>
      <c r="D19" s="1"/>
      <c r="E19" s="1"/>
      <c r="F19" s="65"/>
      <c r="G19" s="6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8.75">
      <c r="A20" s="1"/>
      <c r="B20" s="1"/>
      <c r="C20" s="1"/>
      <c r="D20" s="8" t="s">
        <v>18</v>
      </c>
      <c r="E20" s="1"/>
      <c r="F20" s="65"/>
      <c r="G20" s="6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5.75" thickBot="1">
      <c r="A21" s="1"/>
      <c r="B21" s="1"/>
      <c r="C21" s="1"/>
      <c r="D21" s="55">
        <v>100</v>
      </c>
      <c r="E21" s="1"/>
      <c r="F21" s="65"/>
      <c r="G21" s="66"/>
      <c r="H21" s="5"/>
      <c r="I21" s="10" t="s">
        <v>7</v>
      </c>
      <c r="J21" s="6"/>
      <c r="K21" s="61">
        <f>D21-SUM(K5:K18)</f>
        <v>35</v>
      </c>
      <c r="L21" s="1"/>
      <c r="M21" s="59">
        <v>40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57">
        <v>35</v>
      </c>
      <c r="AT21" s="1"/>
      <c r="AU21" s="59">
        <v>40</v>
      </c>
      <c r="AV21" s="1"/>
      <c r="AW21" s="1"/>
    </row>
    <row r="22" spans="1:49" ht="15.75" thickBot="1">
      <c r="A22" s="1"/>
      <c r="B22" s="1"/>
      <c r="C22" s="1"/>
      <c r="D22" s="56"/>
      <c r="E22" s="1"/>
      <c r="F22" s="67"/>
      <c r="G22" s="68"/>
      <c r="H22" s="1"/>
      <c r="I22" s="1"/>
      <c r="J22" s="1"/>
      <c r="K22" s="62"/>
      <c r="L22" s="1"/>
      <c r="M22" s="6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58"/>
      <c r="AT22" s="1"/>
      <c r="AU22" s="60"/>
      <c r="AV22" s="1"/>
      <c r="AW22" s="1"/>
    </row>
    <row r="23" spans="1:4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5.75">
      <c r="A25" s="1"/>
      <c r="B25" s="1"/>
      <c r="C25" s="1"/>
      <c r="D25" s="1"/>
      <c r="E25" s="1"/>
      <c r="F25" s="12" t="s">
        <v>17</v>
      </c>
      <c r="G25" s="51">
        <v>3</v>
      </c>
      <c r="H25" s="13" t="s">
        <v>21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51">
        <v>3</v>
      </c>
      <c r="AR25" s="1"/>
      <c r="AS25" s="1"/>
      <c r="AT25" s="1"/>
      <c r="AU25" s="1"/>
      <c r="AV25" s="1"/>
      <c r="AW25" s="1"/>
    </row>
    <row r="26" spans="1:4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1">
      <c r="A27" s="1"/>
      <c r="B27" s="1"/>
      <c r="C27" s="1"/>
      <c r="D27" s="17" t="s">
        <v>16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5">
      <c r="A29" s="1"/>
      <c r="B29" s="1"/>
      <c r="C29" s="1"/>
      <c r="D29" s="15" t="s">
        <v>12</v>
      </c>
      <c r="E29" s="18">
        <f>SUMPRODUCT(K5:K22,M5:M22)</f>
        <v>7325</v>
      </c>
      <c r="F29" s="13" t="s">
        <v>47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5">
      <c r="A30" s="1"/>
      <c r="B30" s="1"/>
      <c r="C30" s="1"/>
      <c r="D30" s="15" t="s">
        <v>13</v>
      </c>
      <c r="E30" s="18">
        <f>D17*D21</f>
        <v>7000</v>
      </c>
      <c r="F30" s="13" t="s">
        <v>47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5">
      <c r="A31" s="1"/>
      <c r="B31" s="1"/>
      <c r="C31" s="1"/>
      <c r="D31" s="15" t="s">
        <v>10</v>
      </c>
      <c r="E31" s="18">
        <f>G25*D21</f>
        <v>300</v>
      </c>
      <c r="F31" s="13" t="s">
        <v>47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5">
      <c r="A32" s="1"/>
      <c r="B32" s="1"/>
      <c r="C32" s="1"/>
      <c r="D32" s="15"/>
      <c r="E32" s="19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5.75" thickBot="1">
      <c r="A33" s="1"/>
      <c r="B33" s="1"/>
      <c r="C33" s="1"/>
      <c r="D33" s="15" t="s">
        <v>14</v>
      </c>
      <c r="E33" s="45">
        <f>E29-SUM(E30:E31)</f>
        <v>25</v>
      </c>
      <c r="F33" s="13" t="s">
        <v>47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</sheetData>
  <sheetProtection/>
  <mergeCells count="24">
    <mergeCell ref="AP17:AP18"/>
    <mergeCell ref="AU17:AU18"/>
    <mergeCell ref="AS21:AS22"/>
    <mergeCell ref="AU21:AU22"/>
    <mergeCell ref="F5:G22"/>
    <mergeCell ref="M13:M14"/>
    <mergeCell ref="M17:M18"/>
    <mergeCell ref="M21:M22"/>
    <mergeCell ref="K9:K10"/>
    <mergeCell ref="K13:K14"/>
    <mergeCell ref="K17:K18"/>
    <mergeCell ref="K21:K22"/>
    <mergeCell ref="M5:M6"/>
    <mergeCell ref="M9:M10"/>
    <mergeCell ref="D17:D18"/>
    <mergeCell ref="D21:D22"/>
    <mergeCell ref="AS5:AS6"/>
    <mergeCell ref="AU5:AU6"/>
    <mergeCell ref="AS9:AS10"/>
    <mergeCell ref="AU9:AU10"/>
    <mergeCell ref="AS13:AS14"/>
    <mergeCell ref="AU13:AU14"/>
    <mergeCell ref="AS17:AS18"/>
    <mergeCell ref="K5:K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O211"/>
  <sheetViews>
    <sheetView showGridLines="0" zoomScalePageLayoutView="0" workbookViewId="0" topLeftCell="A1">
      <pane ySplit="23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2" customWidth="1"/>
    <col min="2" max="13" width="9.140625" style="2" customWidth="1"/>
    <col min="14" max="16384" width="9.140625" style="2" customWidth="1"/>
  </cols>
  <sheetData>
    <row r="1" spans="1:6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21.75" thickBot="1">
      <c r="A2" s="1"/>
      <c r="B2" s="14" t="s">
        <v>22</v>
      </c>
      <c r="C2" s="1"/>
      <c r="D2" s="1"/>
      <c r="E2" s="1"/>
      <c r="F2" s="1"/>
      <c r="G2" s="1"/>
      <c r="H2" s="1"/>
      <c r="I2" s="1"/>
      <c r="J2" s="8" t="s">
        <v>1</v>
      </c>
      <c r="K2" s="1"/>
      <c r="L2" s="1"/>
      <c r="M2" s="1"/>
      <c r="N2" s="1"/>
      <c r="O2" s="1"/>
      <c r="P2" s="1"/>
      <c r="Q2" s="1"/>
      <c r="R2" s="8" t="s">
        <v>1</v>
      </c>
      <c r="S2" s="1"/>
      <c r="T2" s="8" t="s">
        <v>2</v>
      </c>
      <c r="U2" s="8" t="s">
        <v>27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5.75" thickBot="1">
      <c r="A3" s="1"/>
      <c r="B3" s="1"/>
      <c r="C3" s="1"/>
      <c r="D3" s="1"/>
      <c r="E3" s="15" t="s">
        <v>44</v>
      </c>
      <c r="F3" s="50">
        <f>D54</f>
        <v>348.6548731642984</v>
      </c>
      <c r="G3" s="52" t="s">
        <v>45</v>
      </c>
      <c r="H3" s="1"/>
      <c r="I3" s="42"/>
      <c r="J3" s="43" t="s">
        <v>20</v>
      </c>
      <c r="K3" s="42"/>
      <c r="L3" s="42"/>
      <c r="M3" s="42"/>
      <c r="N3" s="42"/>
      <c r="O3" s="42"/>
      <c r="P3" s="42"/>
      <c r="Q3" s="42"/>
      <c r="R3" s="43" t="s">
        <v>20</v>
      </c>
      <c r="S3" s="42"/>
      <c r="T3" s="43" t="s">
        <v>3</v>
      </c>
      <c r="U3" s="43" t="s">
        <v>28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21.75" thickBot="1">
      <c r="A4" s="1"/>
      <c r="B4" s="1"/>
      <c r="C4" s="17" t="s">
        <v>15</v>
      </c>
      <c r="D4" s="1"/>
      <c r="E4" s="1"/>
      <c r="F4" s="1"/>
      <c r="G4" s="1"/>
      <c r="H4" s="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 t="s">
        <v>3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7" t="s">
        <v>48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5.75" thickBot="1">
      <c r="A5" s="1"/>
      <c r="B5" s="1"/>
      <c r="C5" s="1"/>
      <c r="D5" s="1"/>
      <c r="E5" s="63" t="s">
        <v>0</v>
      </c>
      <c r="F5" s="64"/>
      <c r="G5" s="5"/>
      <c r="H5" s="10" t="s">
        <v>4</v>
      </c>
      <c r="I5" s="6"/>
      <c r="J5" s="57">
        <v>10</v>
      </c>
      <c r="K5" s="1"/>
      <c r="L5" s="1"/>
      <c r="M5" s="1"/>
      <c r="N5" s="1"/>
      <c r="O5" s="1"/>
      <c r="P5" s="1"/>
      <c r="Q5" s="1"/>
      <c r="R5" s="55">
        <f>J5+$J$21*$N$21*AU5</f>
        <v>12.1</v>
      </c>
      <c r="S5" s="1"/>
      <c r="T5" s="69">
        <f>$T$9+U5</f>
        <v>70</v>
      </c>
      <c r="U5" s="59">
        <v>-35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73">
        <v>0.2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57">
        <v>10</v>
      </c>
      <c r="BG5" s="1"/>
      <c r="BH5" s="1"/>
      <c r="BI5" s="59">
        <v>-35</v>
      </c>
      <c r="BJ5" s="1"/>
      <c r="BK5" s="1"/>
      <c r="BL5" s="1"/>
      <c r="BM5" s="1"/>
      <c r="BN5" s="1"/>
      <c r="BO5" s="1"/>
    </row>
    <row r="6" spans="1:67" ht="15">
      <c r="A6" s="1"/>
      <c r="B6" s="1"/>
      <c r="C6" s="1"/>
      <c r="D6" s="1"/>
      <c r="E6" s="65"/>
      <c r="F6" s="66"/>
      <c r="G6" s="1"/>
      <c r="H6" s="1"/>
      <c r="I6" s="1"/>
      <c r="J6" s="58"/>
      <c r="K6" s="22"/>
      <c r="L6" s="1"/>
      <c r="M6" s="1"/>
      <c r="N6" s="1"/>
      <c r="O6" s="1"/>
      <c r="P6" s="1"/>
      <c r="Q6" s="21"/>
      <c r="R6" s="56"/>
      <c r="S6" s="1"/>
      <c r="T6" s="70"/>
      <c r="U6" s="6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74"/>
      <c r="AV6" s="1"/>
      <c r="AW6" s="1"/>
      <c r="AX6" s="1"/>
      <c r="AY6" s="1"/>
      <c r="AZ6" s="1"/>
      <c r="BA6" s="1"/>
      <c r="BB6" s="1"/>
      <c r="BC6" s="1"/>
      <c r="BD6" s="1"/>
      <c r="BE6" s="1"/>
      <c r="BF6" s="58"/>
      <c r="BG6" s="1"/>
      <c r="BH6" s="1"/>
      <c r="BI6" s="60"/>
      <c r="BJ6" s="1"/>
      <c r="BK6" s="1"/>
      <c r="BL6" s="1"/>
      <c r="BM6" s="1"/>
      <c r="BN6" s="1"/>
      <c r="BO6" s="1"/>
    </row>
    <row r="7" spans="1:67" ht="15">
      <c r="A7" s="1"/>
      <c r="B7" s="1"/>
      <c r="C7" s="1"/>
      <c r="D7" s="1"/>
      <c r="E7" s="65"/>
      <c r="F7" s="66"/>
      <c r="G7" s="1"/>
      <c r="H7" s="1"/>
      <c r="I7" s="1"/>
      <c r="J7" s="1"/>
      <c r="K7" s="24"/>
      <c r="L7" s="1"/>
      <c r="M7" s="1"/>
      <c r="N7" s="1"/>
      <c r="O7" s="1"/>
      <c r="P7" s="1"/>
      <c r="Q7" s="2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7" ht="15">
      <c r="A8" s="1"/>
      <c r="B8" s="1"/>
      <c r="C8" s="1"/>
      <c r="D8" s="1"/>
      <c r="E8" s="65"/>
      <c r="F8" s="66"/>
      <c r="G8" s="1"/>
      <c r="H8" s="1"/>
      <c r="I8" s="1"/>
      <c r="J8" s="1"/>
      <c r="K8" s="24"/>
      <c r="L8" s="1"/>
      <c r="M8" s="1"/>
      <c r="N8" s="1"/>
      <c r="O8" s="1"/>
      <c r="P8" s="1"/>
      <c r="Q8" s="2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</row>
    <row r="9" spans="1:67" ht="15.75" thickBot="1">
      <c r="A9" s="1"/>
      <c r="B9" s="1"/>
      <c r="C9" s="1"/>
      <c r="D9" s="1"/>
      <c r="E9" s="65"/>
      <c r="F9" s="66"/>
      <c r="G9" s="5"/>
      <c r="H9" s="10" t="s">
        <v>5</v>
      </c>
      <c r="I9" s="6"/>
      <c r="J9" s="57">
        <v>25</v>
      </c>
      <c r="K9" s="27"/>
      <c r="L9" s="1"/>
      <c r="M9" s="1"/>
      <c r="N9" s="1"/>
      <c r="O9" s="1"/>
      <c r="P9" s="1"/>
      <c r="Q9" s="28"/>
      <c r="R9" s="55">
        <f>J9+$J$21*$N$21*AU9</f>
        <v>30.25</v>
      </c>
      <c r="S9" s="1"/>
      <c r="T9" s="59">
        <v>105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73">
        <v>0.5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57">
        <v>25</v>
      </c>
      <c r="BG9" s="1"/>
      <c r="BH9" s="59">
        <v>105</v>
      </c>
      <c r="BI9" s="1"/>
      <c r="BJ9" s="1"/>
      <c r="BK9" s="1"/>
      <c r="BL9" s="1"/>
      <c r="BM9" s="1"/>
      <c r="BN9" s="1"/>
      <c r="BO9" s="1"/>
    </row>
    <row r="10" spans="1:67" ht="15">
      <c r="A10" s="1"/>
      <c r="B10" s="1"/>
      <c r="C10" s="1"/>
      <c r="D10" s="1"/>
      <c r="E10" s="65"/>
      <c r="F10" s="66"/>
      <c r="G10" s="1"/>
      <c r="H10" s="1"/>
      <c r="I10" s="1"/>
      <c r="J10" s="58"/>
      <c r="K10" s="24"/>
      <c r="L10" s="1"/>
      <c r="M10" s="1"/>
      <c r="N10" s="1"/>
      <c r="O10" s="1"/>
      <c r="P10" s="1"/>
      <c r="Q10" s="23"/>
      <c r="R10" s="56"/>
      <c r="S10" s="1"/>
      <c r="T10" s="6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74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58"/>
      <c r="BG10" s="1"/>
      <c r="BH10" s="60"/>
      <c r="BI10" s="1"/>
      <c r="BJ10" s="1"/>
      <c r="BK10" s="1"/>
      <c r="BL10" s="1"/>
      <c r="BM10" s="1"/>
      <c r="BN10" s="1"/>
      <c r="BO10" s="1"/>
    </row>
    <row r="11" spans="1:67" ht="15.75" thickBot="1">
      <c r="A11" s="1"/>
      <c r="B11" s="1"/>
      <c r="C11" s="1"/>
      <c r="D11" s="1"/>
      <c r="E11" s="65"/>
      <c r="F11" s="66"/>
      <c r="G11" s="1"/>
      <c r="H11" s="1"/>
      <c r="I11" s="1"/>
      <c r="J11" s="1"/>
      <c r="K11" s="24"/>
      <c r="L11" s="25"/>
      <c r="M11" s="5"/>
      <c r="N11" s="5"/>
      <c r="O11" s="5"/>
      <c r="P11" s="26"/>
      <c r="Q11" s="2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7" ht="15">
      <c r="A12" s="1"/>
      <c r="B12" s="1"/>
      <c r="C12" s="1"/>
      <c r="D12" s="1"/>
      <c r="E12" s="65"/>
      <c r="F12" s="66"/>
      <c r="G12" s="1"/>
      <c r="H12" s="1"/>
      <c r="I12" s="1"/>
      <c r="J12" s="1"/>
      <c r="K12" s="24"/>
      <c r="L12" s="1"/>
      <c r="M12" s="1"/>
      <c r="N12" s="1"/>
      <c r="O12" s="21"/>
      <c r="P12" s="1"/>
      <c r="Q12" s="2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7" ht="15.75" thickBot="1">
      <c r="A13" s="1"/>
      <c r="B13" s="1"/>
      <c r="C13" s="1"/>
      <c r="D13" s="1"/>
      <c r="E13" s="65"/>
      <c r="F13" s="66"/>
      <c r="G13" s="5"/>
      <c r="H13" s="10" t="s">
        <v>6</v>
      </c>
      <c r="I13" s="6"/>
      <c r="J13" s="57">
        <v>10</v>
      </c>
      <c r="K13" s="27"/>
      <c r="L13" s="1"/>
      <c r="M13" s="1"/>
      <c r="N13" s="1"/>
      <c r="O13" s="23"/>
      <c r="P13" s="1"/>
      <c r="Q13" s="28"/>
      <c r="R13" s="55">
        <f>J13+$J$21*$N$21*AU13</f>
        <v>11.05</v>
      </c>
      <c r="S13" s="1"/>
      <c r="T13" s="69">
        <f>$T$9+U13</f>
        <v>100</v>
      </c>
      <c r="U13" s="59">
        <v>-5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73">
        <v>0.1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57">
        <v>10</v>
      </c>
      <c r="BG13" s="1"/>
      <c r="BH13" s="1"/>
      <c r="BI13" s="59">
        <v>-5</v>
      </c>
      <c r="BJ13" s="1"/>
      <c r="BK13" s="1"/>
      <c r="BL13" s="1"/>
      <c r="BM13" s="1"/>
      <c r="BN13" s="1"/>
      <c r="BO13" s="1"/>
    </row>
    <row r="14" spans="1:67" ht="15.75" thickBot="1">
      <c r="A14" s="1"/>
      <c r="B14" s="10"/>
      <c r="C14" s="10" t="s">
        <v>9</v>
      </c>
      <c r="D14" s="10"/>
      <c r="E14" s="65"/>
      <c r="F14" s="66"/>
      <c r="G14" s="1"/>
      <c r="H14" s="1"/>
      <c r="I14" s="1"/>
      <c r="J14" s="58"/>
      <c r="K14" s="24"/>
      <c r="L14" s="1"/>
      <c r="M14" s="1"/>
      <c r="N14" s="1"/>
      <c r="O14" s="23"/>
      <c r="P14" s="1"/>
      <c r="Q14" s="23"/>
      <c r="R14" s="56"/>
      <c r="S14" s="1"/>
      <c r="T14" s="70"/>
      <c r="U14" s="60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74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58"/>
      <c r="BG14" s="1"/>
      <c r="BH14" s="1"/>
      <c r="BI14" s="60"/>
      <c r="BJ14" s="1"/>
      <c r="BK14" s="1"/>
      <c r="BL14" s="1"/>
      <c r="BM14" s="1"/>
      <c r="BN14" s="1"/>
      <c r="BO14" s="1"/>
    </row>
    <row r="15" spans="1:67" ht="15.75" thickBot="1">
      <c r="A15" s="1"/>
      <c r="B15" s="1"/>
      <c r="C15" s="1"/>
      <c r="D15" s="1"/>
      <c r="E15" s="65"/>
      <c r="F15" s="66"/>
      <c r="G15" s="1"/>
      <c r="H15" s="1"/>
      <c r="I15" s="1"/>
      <c r="J15" s="1"/>
      <c r="K15" s="24"/>
      <c r="L15" s="1"/>
      <c r="M15" s="1"/>
      <c r="N15" s="1"/>
      <c r="O15" s="23"/>
      <c r="P15" s="1"/>
      <c r="Q15" s="2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7" ht="21">
      <c r="A16" s="1"/>
      <c r="B16" s="1"/>
      <c r="C16" s="8" t="s">
        <v>19</v>
      </c>
      <c r="D16" s="1"/>
      <c r="E16" s="65"/>
      <c r="F16" s="66"/>
      <c r="G16" s="1"/>
      <c r="H16" s="1"/>
      <c r="I16" s="1"/>
      <c r="J16" s="1"/>
      <c r="K16" s="24"/>
      <c r="L16" s="1"/>
      <c r="M16" s="29"/>
      <c r="N16" s="30"/>
      <c r="O16" s="31"/>
      <c r="P16" s="1"/>
      <c r="Q16" s="2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5.75" customHeight="1" thickBot="1">
      <c r="A17" s="1"/>
      <c r="B17" s="1"/>
      <c r="C17" s="53">
        <v>70.25</v>
      </c>
      <c r="D17" s="1"/>
      <c r="E17" s="65"/>
      <c r="F17" s="66"/>
      <c r="G17" s="5"/>
      <c r="H17" s="10" t="s">
        <v>8</v>
      </c>
      <c r="I17" s="6"/>
      <c r="J17" s="57">
        <v>20</v>
      </c>
      <c r="K17" s="26"/>
      <c r="L17" s="1"/>
      <c r="M17" s="32"/>
      <c r="N17" s="38" t="s">
        <v>23</v>
      </c>
      <c r="O17" s="34"/>
      <c r="P17" s="1"/>
      <c r="Q17" s="25"/>
      <c r="R17" s="55">
        <f>J17+$J$21*$N$21*AU17</f>
        <v>21.05</v>
      </c>
      <c r="S17" s="1"/>
      <c r="T17" s="69">
        <f>$T$9+U17</f>
        <v>80</v>
      </c>
      <c r="U17" s="59">
        <v>-25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73">
        <v>0.1</v>
      </c>
      <c r="AV17" s="1"/>
      <c r="AW17" s="1"/>
      <c r="AX17" s="1"/>
      <c r="AY17" s="1"/>
      <c r="AZ17" s="1"/>
      <c r="BA17" s="1"/>
      <c r="BB17" s="1"/>
      <c r="BC17" s="53">
        <v>70.25</v>
      </c>
      <c r="BD17" s="1"/>
      <c r="BE17" s="1"/>
      <c r="BF17" s="57">
        <v>20</v>
      </c>
      <c r="BG17" s="1"/>
      <c r="BH17" s="1"/>
      <c r="BI17" s="59">
        <v>-25</v>
      </c>
      <c r="BJ17" s="1"/>
      <c r="BK17" s="1"/>
      <c r="BL17" s="1"/>
      <c r="BM17" s="1"/>
      <c r="BN17" s="1"/>
      <c r="BO17" s="1"/>
    </row>
    <row r="18" spans="1:67" ht="15" customHeight="1">
      <c r="A18" s="1"/>
      <c r="B18" s="1"/>
      <c r="C18" s="54"/>
      <c r="D18" s="1"/>
      <c r="E18" s="65"/>
      <c r="F18" s="66"/>
      <c r="G18" s="1"/>
      <c r="H18" s="1"/>
      <c r="I18" s="1"/>
      <c r="J18" s="58"/>
      <c r="K18" s="1"/>
      <c r="L18" s="1"/>
      <c r="M18" s="32"/>
      <c r="N18" s="33"/>
      <c r="O18" s="34"/>
      <c r="P18" s="1"/>
      <c r="Q18" s="1"/>
      <c r="R18" s="56"/>
      <c r="S18" s="1"/>
      <c r="T18" s="70"/>
      <c r="U18" s="60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74"/>
      <c r="AV18" s="1"/>
      <c r="AW18" s="1"/>
      <c r="AX18" s="1"/>
      <c r="AY18" s="1"/>
      <c r="AZ18" s="1"/>
      <c r="BA18" s="1"/>
      <c r="BB18" s="1"/>
      <c r="BC18" s="54"/>
      <c r="BD18" s="1"/>
      <c r="BE18" s="1"/>
      <c r="BF18" s="58"/>
      <c r="BG18" s="1"/>
      <c r="BH18" s="1"/>
      <c r="BI18" s="60"/>
      <c r="BJ18" s="1"/>
      <c r="BK18" s="1"/>
      <c r="BL18" s="1"/>
      <c r="BM18" s="1"/>
      <c r="BN18" s="1"/>
      <c r="BO18" s="1"/>
    </row>
    <row r="19" spans="1:67" ht="15" customHeight="1">
      <c r="A19" s="1"/>
      <c r="B19" s="1"/>
      <c r="C19" s="1"/>
      <c r="D19" s="1"/>
      <c r="E19" s="65"/>
      <c r="F19" s="66"/>
      <c r="G19" s="1"/>
      <c r="H19" s="1"/>
      <c r="I19" s="1"/>
      <c r="J19" s="1"/>
      <c r="K19" s="1"/>
      <c r="L19" s="1"/>
      <c r="M19" s="39" t="s">
        <v>24</v>
      </c>
      <c r="N19" s="3">
        <v>500</v>
      </c>
      <c r="O19" s="40" t="s">
        <v>26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">
        <v>500</v>
      </c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18.75" customHeight="1">
      <c r="A20" s="1"/>
      <c r="B20" s="1"/>
      <c r="C20" s="8" t="s">
        <v>18</v>
      </c>
      <c r="D20" s="1"/>
      <c r="E20" s="65"/>
      <c r="F20" s="66"/>
      <c r="G20" s="1"/>
      <c r="H20" s="1"/>
      <c r="I20" s="1"/>
      <c r="J20" s="1"/>
      <c r="K20" s="1"/>
      <c r="L20" s="1"/>
      <c r="M20" s="32"/>
      <c r="N20" s="33"/>
      <c r="O20" s="3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15.75" customHeight="1" thickBot="1">
      <c r="A21" s="1"/>
      <c r="B21" s="1"/>
      <c r="C21" s="55">
        <v>100</v>
      </c>
      <c r="D21" s="1"/>
      <c r="E21" s="65"/>
      <c r="F21" s="66"/>
      <c r="G21" s="5"/>
      <c r="H21" s="10" t="s">
        <v>7</v>
      </c>
      <c r="I21" s="6"/>
      <c r="J21" s="61">
        <f>C21-SUM(J5:J18)</f>
        <v>35</v>
      </c>
      <c r="K21" s="4"/>
      <c r="L21" s="26"/>
      <c r="M21" s="39" t="s">
        <v>25</v>
      </c>
      <c r="N21" s="41">
        <v>0.3</v>
      </c>
      <c r="O21" s="34"/>
      <c r="P21" s="25"/>
      <c r="Q21" s="6"/>
      <c r="R21" s="71">
        <f>C21-SUM(R5:R18)</f>
        <v>25.549999999999997</v>
      </c>
      <c r="S21" s="1"/>
      <c r="T21" s="59">
        <v>40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75">
        <f>1-SUM(AU5:AU18)</f>
        <v>0.10000000000000009</v>
      </c>
      <c r="AV21" s="1"/>
      <c r="AW21" s="1"/>
      <c r="AX21" s="1"/>
      <c r="AY21" s="1"/>
      <c r="AZ21" s="1"/>
      <c r="BA21" s="41">
        <v>0.3</v>
      </c>
      <c r="BB21" s="1"/>
      <c r="BC21" s="1"/>
      <c r="BD21" s="1"/>
      <c r="BE21" s="1"/>
      <c r="BF21" s="57">
        <v>35</v>
      </c>
      <c r="BG21" s="1"/>
      <c r="BH21" s="59">
        <v>40</v>
      </c>
      <c r="BI21" s="1"/>
      <c r="BJ21" s="1"/>
      <c r="BK21" s="1"/>
      <c r="BL21" s="1"/>
      <c r="BM21" s="1"/>
      <c r="BN21" s="1"/>
      <c r="BO21" s="1"/>
    </row>
    <row r="22" spans="1:67" ht="15.75" customHeight="1" thickBot="1">
      <c r="A22" s="1"/>
      <c r="B22" s="1"/>
      <c r="C22" s="56"/>
      <c r="D22" s="1"/>
      <c r="E22" s="67"/>
      <c r="F22" s="68"/>
      <c r="G22" s="1"/>
      <c r="H22" s="1"/>
      <c r="I22" s="1"/>
      <c r="J22" s="62"/>
      <c r="K22" s="1"/>
      <c r="L22" s="1"/>
      <c r="M22" s="35"/>
      <c r="N22" s="36"/>
      <c r="O22" s="37"/>
      <c r="P22" s="1"/>
      <c r="Q22" s="1"/>
      <c r="R22" s="72"/>
      <c r="S22" s="1"/>
      <c r="T22" s="6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76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58"/>
      <c r="BG22" s="1"/>
      <c r="BH22" s="60"/>
      <c r="BI22" s="1"/>
      <c r="BJ22" s="1"/>
      <c r="BK22" s="1"/>
      <c r="BL22" s="1"/>
      <c r="BM22" s="1"/>
      <c r="BN22" s="1"/>
      <c r="BO22" s="1"/>
    </row>
    <row r="23" spans="1:6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15.75">
      <c r="A25" s="1"/>
      <c r="B25" s="1"/>
      <c r="C25" s="1"/>
      <c r="D25" s="1"/>
      <c r="E25" s="12" t="s">
        <v>17</v>
      </c>
      <c r="F25" s="51">
        <v>3</v>
      </c>
      <c r="G25" s="13" t="s">
        <v>21</v>
      </c>
      <c r="H25" s="1"/>
      <c r="I25" s="1"/>
      <c r="J25" s="1"/>
      <c r="K25" s="1"/>
      <c r="L25" s="1"/>
      <c r="M25" s="1"/>
      <c r="N25" s="12" t="s">
        <v>17</v>
      </c>
      <c r="O25" s="51">
        <v>5</v>
      </c>
      <c r="P25" s="13" t="s">
        <v>21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51">
        <v>3</v>
      </c>
      <c r="BB25" s="1"/>
      <c r="BC25" s="51">
        <v>5</v>
      </c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15">
      <c r="A27" s="1"/>
      <c r="B27" s="1"/>
      <c r="C27" s="1"/>
      <c r="D27" s="1"/>
      <c r="E27" s="16" t="s">
        <v>30</v>
      </c>
      <c r="F27" s="16" t="s">
        <v>31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1" t="s">
        <v>29</v>
      </c>
      <c r="BA27" s="44">
        <v>0.2</v>
      </c>
      <c r="BB27" s="44">
        <v>0.8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5">
      <c r="A28" s="1"/>
      <c r="B28" s="1"/>
      <c r="C28" s="1"/>
      <c r="D28" s="11" t="s">
        <v>29</v>
      </c>
      <c r="E28" s="44">
        <v>0.2</v>
      </c>
      <c r="F28" s="44">
        <v>0.8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1" t="s">
        <v>36</v>
      </c>
      <c r="BA28" s="44">
        <v>0.1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15">
      <c r="A29" s="1"/>
      <c r="B29" s="1"/>
      <c r="C29" s="1"/>
      <c r="D29" s="11" t="s">
        <v>36</v>
      </c>
      <c r="E29" s="44">
        <v>0.1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1" t="s">
        <v>37</v>
      </c>
      <c r="BA29" s="44">
        <v>0.2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15">
      <c r="A30" s="1"/>
      <c r="B30" s="1"/>
      <c r="C30" s="1"/>
      <c r="D30" s="11" t="s">
        <v>37</v>
      </c>
      <c r="E30" s="44">
        <v>0.2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1" t="s">
        <v>38</v>
      </c>
      <c r="BA30" s="44">
        <v>0.35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15">
      <c r="A31" s="1"/>
      <c r="B31" s="1"/>
      <c r="C31" s="1"/>
      <c r="D31" s="11" t="s">
        <v>38</v>
      </c>
      <c r="E31" s="44">
        <v>0.35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ht="21">
      <c r="A33" s="1"/>
      <c r="B33" s="1"/>
      <c r="C33" s="17" t="s">
        <v>16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ht="15">
      <c r="A34" s="1"/>
      <c r="B34" s="1"/>
      <c r="C34" s="9" t="s">
        <v>46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5">
      <c r="A35" s="1"/>
      <c r="B35" s="1"/>
      <c r="C35" s="16" t="s">
        <v>32</v>
      </c>
      <c r="D35" s="16">
        <v>1</v>
      </c>
      <c r="E35" s="16">
        <v>2</v>
      </c>
      <c r="F35" s="16">
        <v>3</v>
      </c>
      <c r="G35" s="16">
        <v>4</v>
      </c>
      <c r="H35" s="16">
        <v>5</v>
      </c>
      <c r="I35" s="16">
        <v>6</v>
      </c>
      <c r="J35" s="16">
        <v>7</v>
      </c>
      <c r="K35" s="16">
        <v>8</v>
      </c>
      <c r="L35" s="16">
        <v>9</v>
      </c>
      <c r="M35" s="16">
        <v>10</v>
      </c>
      <c r="N35" s="16">
        <v>11</v>
      </c>
      <c r="O35" s="16">
        <v>12</v>
      </c>
      <c r="P35" s="16">
        <v>13</v>
      </c>
      <c r="Q35" s="16">
        <v>14</v>
      </c>
      <c r="R35" s="16">
        <v>15</v>
      </c>
      <c r="S35" s="16">
        <v>16</v>
      </c>
      <c r="T35" s="16">
        <v>17</v>
      </c>
      <c r="U35" s="16">
        <v>18</v>
      </c>
      <c r="V35" s="16">
        <v>19</v>
      </c>
      <c r="W35" s="16">
        <v>20</v>
      </c>
      <c r="X35" s="16">
        <v>21</v>
      </c>
      <c r="Y35" s="16">
        <v>22</v>
      </c>
      <c r="Z35" s="16">
        <v>23</v>
      </c>
      <c r="AA35" s="16">
        <v>24</v>
      </c>
      <c r="AB35" s="16">
        <v>25</v>
      </c>
      <c r="AC35" s="16">
        <v>26</v>
      </c>
      <c r="AD35" s="16">
        <v>27</v>
      </c>
      <c r="AE35" s="16">
        <v>28</v>
      </c>
      <c r="AF35" s="16">
        <v>29</v>
      </c>
      <c r="AG35" s="16">
        <v>30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ht="15">
      <c r="A36" s="1"/>
      <c r="B36" s="1"/>
      <c r="C36" s="15" t="s">
        <v>12</v>
      </c>
      <c r="D36" s="46">
        <f>SUMPRODUCT($R$5:$R$22,$T$5:$T$22)*365/1000</f>
        <v>2859.50125</v>
      </c>
      <c r="E36" s="46">
        <f aca="true" t="shared" si="0" ref="E36:AG36">SUMPRODUCT($R$5:$R$22,$T$5:$T$22)*365/1000</f>
        <v>2859.50125</v>
      </c>
      <c r="F36" s="46">
        <f t="shared" si="0"/>
        <v>2859.50125</v>
      </c>
      <c r="G36" s="46">
        <f t="shared" si="0"/>
        <v>2859.50125</v>
      </c>
      <c r="H36" s="46">
        <f t="shared" si="0"/>
        <v>2859.50125</v>
      </c>
      <c r="I36" s="46">
        <f t="shared" si="0"/>
        <v>2859.50125</v>
      </c>
      <c r="J36" s="46">
        <f t="shared" si="0"/>
        <v>2859.50125</v>
      </c>
      <c r="K36" s="46">
        <f t="shared" si="0"/>
        <v>2859.50125</v>
      </c>
      <c r="L36" s="46">
        <f t="shared" si="0"/>
        <v>2859.50125</v>
      </c>
      <c r="M36" s="46">
        <f t="shared" si="0"/>
        <v>2859.50125</v>
      </c>
      <c r="N36" s="46">
        <f t="shared" si="0"/>
        <v>2859.50125</v>
      </c>
      <c r="O36" s="46">
        <f t="shared" si="0"/>
        <v>2859.50125</v>
      </c>
      <c r="P36" s="46">
        <f t="shared" si="0"/>
        <v>2859.50125</v>
      </c>
      <c r="Q36" s="46">
        <f t="shared" si="0"/>
        <v>2859.50125</v>
      </c>
      <c r="R36" s="46">
        <f t="shared" si="0"/>
        <v>2859.50125</v>
      </c>
      <c r="S36" s="46">
        <f t="shared" si="0"/>
        <v>2859.50125</v>
      </c>
      <c r="T36" s="46">
        <f t="shared" si="0"/>
        <v>2859.50125</v>
      </c>
      <c r="U36" s="46">
        <f t="shared" si="0"/>
        <v>2859.50125</v>
      </c>
      <c r="V36" s="46">
        <f t="shared" si="0"/>
        <v>2859.50125</v>
      </c>
      <c r="W36" s="46">
        <f t="shared" si="0"/>
        <v>2859.50125</v>
      </c>
      <c r="X36" s="46">
        <f t="shared" si="0"/>
        <v>2859.50125</v>
      </c>
      <c r="Y36" s="46">
        <f t="shared" si="0"/>
        <v>2859.50125</v>
      </c>
      <c r="Z36" s="46">
        <f t="shared" si="0"/>
        <v>2859.50125</v>
      </c>
      <c r="AA36" s="46">
        <f t="shared" si="0"/>
        <v>2859.50125</v>
      </c>
      <c r="AB36" s="46">
        <f t="shared" si="0"/>
        <v>2859.50125</v>
      </c>
      <c r="AC36" s="46">
        <f t="shared" si="0"/>
        <v>2859.50125</v>
      </c>
      <c r="AD36" s="46">
        <f t="shared" si="0"/>
        <v>2859.50125</v>
      </c>
      <c r="AE36" s="46">
        <f t="shared" si="0"/>
        <v>2859.50125</v>
      </c>
      <c r="AF36" s="46">
        <f t="shared" si="0"/>
        <v>2859.50125</v>
      </c>
      <c r="AG36" s="46">
        <f t="shared" si="0"/>
        <v>2859.50125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ht="15">
      <c r="A37" s="1"/>
      <c r="B37" s="1"/>
      <c r="C37" s="15" t="s">
        <v>13</v>
      </c>
      <c r="D37" s="46">
        <f>$C$17*$C$21*365/1000</f>
        <v>2564.125</v>
      </c>
      <c r="E37" s="46">
        <f aca="true" t="shared" si="1" ref="E37:AG37">$C$17*$C$21*365/1000</f>
        <v>2564.125</v>
      </c>
      <c r="F37" s="46">
        <f t="shared" si="1"/>
        <v>2564.125</v>
      </c>
      <c r="G37" s="46">
        <f t="shared" si="1"/>
        <v>2564.125</v>
      </c>
      <c r="H37" s="46">
        <f t="shared" si="1"/>
        <v>2564.125</v>
      </c>
      <c r="I37" s="46">
        <f t="shared" si="1"/>
        <v>2564.125</v>
      </c>
      <c r="J37" s="46">
        <f t="shared" si="1"/>
        <v>2564.125</v>
      </c>
      <c r="K37" s="46">
        <f t="shared" si="1"/>
        <v>2564.125</v>
      </c>
      <c r="L37" s="46">
        <f t="shared" si="1"/>
        <v>2564.125</v>
      </c>
      <c r="M37" s="46">
        <f t="shared" si="1"/>
        <v>2564.125</v>
      </c>
      <c r="N37" s="46">
        <f t="shared" si="1"/>
        <v>2564.125</v>
      </c>
      <c r="O37" s="46">
        <f t="shared" si="1"/>
        <v>2564.125</v>
      </c>
      <c r="P37" s="46">
        <f t="shared" si="1"/>
        <v>2564.125</v>
      </c>
      <c r="Q37" s="46">
        <f t="shared" si="1"/>
        <v>2564.125</v>
      </c>
      <c r="R37" s="46">
        <f t="shared" si="1"/>
        <v>2564.125</v>
      </c>
      <c r="S37" s="46">
        <f t="shared" si="1"/>
        <v>2564.125</v>
      </c>
      <c r="T37" s="46">
        <f t="shared" si="1"/>
        <v>2564.125</v>
      </c>
      <c r="U37" s="46">
        <f t="shared" si="1"/>
        <v>2564.125</v>
      </c>
      <c r="V37" s="46">
        <f t="shared" si="1"/>
        <v>2564.125</v>
      </c>
      <c r="W37" s="46">
        <f t="shared" si="1"/>
        <v>2564.125</v>
      </c>
      <c r="X37" s="46">
        <f t="shared" si="1"/>
        <v>2564.125</v>
      </c>
      <c r="Y37" s="46">
        <f t="shared" si="1"/>
        <v>2564.125</v>
      </c>
      <c r="Z37" s="46">
        <f t="shared" si="1"/>
        <v>2564.125</v>
      </c>
      <c r="AA37" s="46">
        <f t="shared" si="1"/>
        <v>2564.125</v>
      </c>
      <c r="AB37" s="46">
        <f t="shared" si="1"/>
        <v>2564.125</v>
      </c>
      <c r="AC37" s="46">
        <f t="shared" si="1"/>
        <v>2564.125</v>
      </c>
      <c r="AD37" s="46">
        <f t="shared" si="1"/>
        <v>2564.125</v>
      </c>
      <c r="AE37" s="46">
        <f t="shared" si="1"/>
        <v>2564.125</v>
      </c>
      <c r="AF37" s="46">
        <f t="shared" si="1"/>
        <v>2564.125</v>
      </c>
      <c r="AG37" s="46">
        <f t="shared" si="1"/>
        <v>2564.125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ht="15">
      <c r="A38" s="1"/>
      <c r="B38" s="1"/>
      <c r="C38" s="15" t="s">
        <v>10</v>
      </c>
      <c r="D38" s="46">
        <f>($F$25*$C$21+$O$25*$J$21)*365/1000</f>
        <v>173.375</v>
      </c>
      <c r="E38" s="46">
        <f aca="true" t="shared" si="2" ref="E38:AG38">($F$25*$C$21+$O$25*$J$21)*365/1000</f>
        <v>173.375</v>
      </c>
      <c r="F38" s="46">
        <f t="shared" si="2"/>
        <v>173.375</v>
      </c>
      <c r="G38" s="46">
        <f t="shared" si="2"/>
        <v>173.375</v>
      </c>
      <c r="H38" s="46">
        <f t="shared" si="2"/>
        <v>173.375</v>
      </c>
      <c r="I38" s="46">
        <f t="shared" si="2"/>
        <v>173.375</v>
      </c>
      <c r="J38" s="46">
        <f t="shared" si="2"/>
        <v>173.375</v>
      </c>
      <c r="K38" s="46">
        <f t="shared" si="2"/>
        <v>173.375</v>
      </c>
      <c r="L38" s="46">
        <f t="shared" si="2"/>
        <v>173.375</v>
      </c>
      <c r="M38" s="46">
        <f t="shared" si="2"/>
        <v>173.375</v>
      </c>
      <c r="N38" s="46">
        <f t="shared" si="2"/>
        <v>173.375</v>
      </c>
      <c r="O38" s="46">
        <f t="shared" si="2"/>
        <v>173.375</v>
      </c>
      <c r="P38" s="46">
        <f t="shared" si="2"/>
        <v>173.375</v>
      </c>
      <c r="Q38" s="46">
        <f t="shared" si="2"/>
        <v>173.375</v>
      </c>
      <c r="R38" s="46">
        <f t="shared" si="2"/>
        <v>173.375</v>
      </c>
      <c r="S38" s="46">
        <f t="shared" si="2"/>
        <v>173.375</v>
      </c>
      <c r="T38" s="46">
        <f t="shared" si="2"/>
        <v>173.375</v>
      </c>
      <c r="U38" s="46">
        <f t="shared" si="2"/>
        <v>173.375</v>
      </c>
      <c r="V38" s="46">
        <f t="shared" si="2"/>
        <v>173.375</v>
      </c>
      <c r="W38" s="46">
        <f t="shared" si="2"/>
        <v>173.375</v>
      </c>
      <c r="X38" s="46">
        <f t="shared" si="2"/>
        <v>173.375</v>
      </c>
      <c r="Y38" s="46">
        <f t="shared" si="2"/>
        <v>173.375</v>
      </c>
      <c r="Z38" s="46">
        <f t="shared" si="2"/>
        <v>173.375</v>
      </c>
      <c r="AA38" s="46">
        <f t="shared" si="2"/>
        <v>173.375</v>
      </c>
      <c r="AB38" s="46">
        <f t="shared" si="2"/>
        <v>173.375</v>
      </c>
      <c r="AC38" s="46">
        <f t="shared" si="2"/>
        <v>173.375</v>
      </c>
      <c r="AD38" s="46">
        <f t="shared" si="2"/>
        <v>173.375</v>
      </c>
      <c r="AE38" s="46">
        <f t="shared" si="2"/>
        <v>173.375</v>
      </c>
      <c r="AF38" s="46">
        <f t="shared" si="2"/>
        <v>173.375</v>
      </c>
      <c r="AG38" s="46">
        <f t="shared" si="2"/>
        <v>173.375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ht="15">
      <c r="A39" s="1"/>
      <c r="B39" s="1"/>
      <c r="C39" s="1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ht="15.75" thickBot="1">
      <c r="A40" s="1"/>
      <c r="B40" s="1"/>
      <c r="C40" s="15" t="s">
        <v>33</v>
      </c>
      <c r="D40" s="45">
        <f>D36-SUM(D37:D38)</f>
        <v>122.0012499999998</v>
      </c>
      <c r="E40" s="45">
        <f aca="true" t="shared" si="3" ref="E40:AG40">E36-SUM(E37:E38)</f>
        <v>122.0012499999998</v>
      </c>
      <c r="F40" s="45">
        <f t="shared" si="3"/>
        <v>122.0012499999998</v>
      </c>
      <c r="G40" s="45">
        <f t="shared" si="3"/>
        <v>122.0012499999998</v>
      </c>
      <c r="H40" s="45">
        <f t="shared" si="3"/>
        <v>122.0012499999998</v>
      </c>
      <c r="I40" s="45">
        <f t="shared" si="3"/>
        <v>122.0012499999998</v>
      </c>
      <c r="J40" s="45">
        <f t="shared" si="3"/>
        <v>122.0012499999998</v>
      </c>
      <c r="K40" s="45">
        <f t="shared" si="3"/>
        <v>122.0012499999998</v>
      </c>
      <c r="L40" s="45">
        <f t="shared" si="3"/>
        <v>122.0012499999998</v>
      </c>
      <c r="M40" s="45">
        <f t="shared" si="3"/>
        <v>122.0012499999998</v>
      </c>
      <c r="N40" s="45">
        <f t="shared" si="3"/>
        <v>122.0012499999998</v>
      </c>
      <c r="O40" s="45">
        <f t="shared" si="3"/>
        <v>122.0012499999998</v>
      </c>
      <c r="P40" s="45">
        <f t="shared" si="3"/>
        <v>122.0012499999998</v>
      </c>
      <c r="Q40" s="45">
        <f t="shared" si="3"/>
        <v>122.0012499999998</v>
      </c>
      <c r="R40" s="45">
        <f t="shared" si="3"/>
        <v>122.0012499999998</v>
      </c>
      <c r="S40" s="45">
        <f t="shared" si="3"/>
        <v>122.0012499999998</v>
      </c>
      <c r="T40" s="45">
        <f t="shared" si="3"/>
        <v>122.0012499999998</v>
      </c>
      <c r="U40" s="45">
        <f t="shared" si="3"/>
        <v>122.0012499999998</v>
      </c>
      <c r="V40" s="45">
        <f t="shared" si="3"/>
        <v>122.0012499999998</v>
      </c>
      <c r="W40" s="45">
        <f t="shared" si="3"/>
        <v>122.0012499999998</v>
      </c>
      <c r="X40" s="45">
        <f t="shared" si="3"/>
        <v>122.0012499999998</v>
      </c>
      <c r="Y40" s="45">
        <f t="shared" si="3"/>
        <v>122.0012499999998</v>
      </c>
      <c r="Z40" s="45">
        <f t="shared" si="3"/>
        <v>122.0012499999998</v>
      </c>
      <c r="AA40" s="45">
        <f t="shared" si="3"/>
        <v>122.0012499999998</v>
      </c>
      <c r="AB40" s="45">
        <f t="shared" si="3"/>
        <v>122.0012499999998</v>
      </c>
      <c r="AC40" s="45">
        <f t="shared" si="3"/>
        <v>122.0012499999998</v>
      </c>
      <c r="AD40" s="45">
        <f t="shared" si="3"/>
        <v>122.0012499999998</v>
      </c>
      <c r="AE40" s="45">
        <f t="shared" si="3"/>
        <v>122.0012499999998</v>
      </c>
      <c r="AF40" s="45">
        <f t="shared" si="3"/>
        <v>122.0012499999998</v>
      </c>
      <c r="AG40" s="45">
        <f t="shared" si="3"/>
        <v>122.0012499999998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ht="15.75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ht="15">
      <c r="A42" s="1"/>
      <c r="B42" s="1"/>
      <c r="C42" s="15" t="s">
        <v>34</v>
      </c>
      <c r="D42" s="46">
        <f>E28*$N$19</f>
        <v>100</v>
      </c>
      <c r="E42" s="46">
        <f>F28*$N$19</f>
        <v>400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ht="15">
      <c r="A43" s="1"/>
      <c r="B43" s="1"/>
      <c r="C43" s="15" t="s">
        <v>43</v>
      </c>
      <c r="D43" s="46">
        <f>D42</f>
        <v>100</v>
      </c>
      <c r="E43" s="46">
        <f>D43-D44</f>
        <v>100</v>
      </c>
      <c r="F43" s="46">
        <f>E43-E44</f>
        <v>80</v>
      </c>
      <c r="G43" s="46">
        <f aca="true" t="shared" si="4" ref="G43:AG43">F43-F44</f>
        <v>60</v>
      </c>
      <c r="H43" s="46">
        <f t="shared" si="4"/>
        <v>44</v>
      </c>
      <c r="I43" s="46">
        <f t="shared" si="4"/>
        <v>32</v>
      </c>
      <c r="J43" s="46">
        <f t="shared" si="4"/>
        <v>23.2</v>
      </c>
      <c r="K43" s="46">
        <f t="shared" si="4"/>
        <v>16.799999999999997</v>
      </c>
      <c r="L43" s="46">
        <f t="shared" si="4"/>
        <v>12.159999999999997</v>
      </c>
      <c r="M43" s="46">
        <f t="shared" si="4"/>
        <v>8.799999999999997</v>
      </c>
      <c r="N43" s="46">
        <f t="shared" si="4"/>
        <v>6.367999999999998</v>
      </c>
      <c r="O43" s="46">
        <f t="shared" si="4"/>
        <v>4.607999999999998</v>
      </c>
      <c r="P43" s="46">
        <f t="shared" si="4"/>
        <v>3.3343999999999983</v>
      </c>
      <c r="Q43" s="46">
        <f t="shared" si="4"/>
        <v>2.4127999999999985</v>
      </c>
      <c r="R43" s="46">
        <f t="shared" si="4"/>
        <v>1.7459199999999988</v>
      </c>
      <c r="S43" s="46">
        <f t="shared" si="4"/>
        <v>1.2633599999999992</v>
      </c>
      <c r="T43" s="46">
        <f t="shared" si="4"/>
        <v>0.9141759999999994</v>
      </c>
      <c r="U43" s="46">
        <f t="shared" si="4"/>
        <v>0.6615039999999996</v>
      </c>
      <c r="V43" s="46">
        <f t="shared" si="4"/>
        <v>0.4786687999999998</v>
      </c>
      <c r="W43" s="46">
        <f t="shared" si="4"/>
        <v>0.34636799999999984</v>
      </c>
      <c r="X43" s="46">
        <f t="shared" si="4"/>
        <v>0.2506342399999999</v>
      </c>
      <c r="Y43" s="46">
        <f t="shared" si="4"/>
        <v>0.1813606399999999</v>
      </c>
      <c r="Z43" s="46">
        <f t="shared" si="4"/>
        <v>0.13123379199999993</v>
      </c>
      <c r="AA43" s="46">
        <f t="shared" si="4"/>
        <v>0.09496166399999995</v>
      </c>
      <c r="AB43" s="46">
        <f t="shared" si="4"/>
        <v>0.06871490559999996</v>
      </c>
      <c r="AC43" s="46">
        <f t="shared" si="4"/>
        <v>0.04972257279999997</v>
      </c>
      <c r="AD43" s="46">
        <f t="shared" si="4"/>
        <v>0.03597959167999998</v>
      </c>
      <c r="AE43" s="46">
        <f t="shared" si="4"/>
        <v>0.026035077119999986</v>
      </c>
      <c r="AF43" s="46">
        <f t="shared" si="4"/>
        <v>0.01883915878399999</v>
      </c>
      <c r="AG43" s="46">
        <f t="shared" si="4"/>
        <v>0.013632143359999994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ht="15">
      <c r="A44" s="1"/>
      <c r="B44" s="1"/>
      <c r="C44" s="15" t="s">
        <v>35</v>
      </c>
      <c r="D44" s="48">
        <v>0</v>
      </c>
      <c r="E44" s="46">
        <f>$E$30*D43</f>
        <v>20</v>
      </c>
      <c r="F44" s="46">
        <f>$E$30*E43</f>
        <v>20</v>
      </c>
      <c r="G44" s="46">
        <f aca="true" t="shared" si="5" ref="G44:AG44">$E$30*F43</f>
        <v>16</v>
      </c>
      <c r="H44" s="46">
        <f t="shared" si="5"/>
        <v>12</v>
      </c>
      <c r="I44" s="46">
        <f t="shared" si="5"/>
        <v>8.8</v>
      </c>
      <c r="J44" s="46">
        <f t="shared" si="5"/>
        <v>6.4</v>
      </c>
      <c r="K44" s="46">
        <f t="shared" si="5"/>
        <v>4.64</v>
      </c>
      <c r="L44" s="46">
        <f t="shared" si="5"/>
        <v>3.3599999999999994</v>
      </c>
      <c r="M44" s="46">
        <f t="shared" si="5"/>
        <v>2.4319999999999995</v>
      </c>
      <c r="N44" s="46">
        <f t="shared" si="5"/>
        <v>1.7599999999999996</v>
      </c>
      <c r="O44" s="46">
        <f t="shared" si="5"/>
        <v>1.2735999999999996</v>
      </c>
      <c r="P44" s="46">
        <f t="shared" si="5"/>
        <v>0.9215999999999996</v>
      </c>
      <c r="Q44" s="46">
        <f t="shared" si="5"/>
        <v>0.6668799999999997</v>
      </c>
      <c r="R44" s="46">
        <f t="shared" si="5"/>
        <v>0.4825599999999997</v>
      </c>
      <c r="S44" s="46">
        <f t="shared" si="5"/>
        <v>0.3491839999999998</v>
      </c>
      <c r="T44" s="46">
        <f t="shared" si="5"/>
        <v>0.25267199999999984</v>
      </c>
      <c r="U44" s="46">
        <f t="shared" si="5"/>
        <v>0.1828351999999999</v>
      </c>
      <c r="V44" s="46">
        <f t="shared" si="5"/>
        <v>0.13230079999999994</v>
      </c>
      <c r="W44" s="46">
        <f t="shared" si="5"/>
        <v>0.09573375999999996</v>
      </c>
      <c r="X44" s="46">
        <f t="shared" si="5"/>
        <v>0.06927359999999998</v>
      </c>
      <c r="Y44" s="46">
        <f t="shared" si="5"/>
        <v>0.05012684799999998</v>
      </c>
      <c r="Z44" s="46">
        <f t="shared" si="5"/>
        <v>0.03627212799999998</v>
      </c>
      <c r="AA44" s="46">
        <f t="shared" si="5"/>
        <v>0.026246758399999986</v>
      </c>
      <c r="AB44" s="46">
        <f t="shared" si="5"/>
        <v>0.01899233279999999</v>
      </c>
      <c r="AC44" s="46">
        <f t="shared" si="5"/>
        <v>0.013742981119999992</v>
      </c>
      <c r="AD44" s="46">
        <f t="shared" si="5"/>
        <v>0.009944514559999994</v>
      </c>
      <c r="AE44" s="46">
        <f t="shared" si="5"/>
        <v>0.007195918335999996</v>
      </c>
      <c r="AF44" s="46">
        <f t="shared" si="5"/>
        <v>0.005207015423999997</v>
      </c>
      <c r="AG44" s="46">
        <f t="shared" si="5"/>
        <v>0.0037678317567999987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ht="15.75" thickBot="1">
      <c r="A46" s="1"/>
      <c r="B46" s="1"/>
      <c r="C46" s="15" t="s">
        <v>41</v>
      </c>
      <c r="D46" s="45">
        <f>D40-D44</f>
        <v>122.0012499999998</v>
      </c>
      <c r="E46" s="45">
        <f aca="true" t="shared" si="6" ref="E46:AG46">E40-E44</f>
        <v>102.0012499999998</v>
      </c>
      <c r="F46" s="45">
        <f t="shared" si="6"/>
        <v>102.0012499999998</v>
      </c>
      <c r="G46" s="45">
        <f t="shared" si="6"/>
        <v>106.0012499999998</v>
      </c>
      <c r="H46" s="45">
        <f t="shared" si="6"/>
        <v>110.0012499999998</v>
      </c>
      <c r="I46" s="45">
        <f t="shared" si="6"/>
        <v>113.2012499999998</v>
      </c>
      <c r="J46" s="45">
        <f t="shared" si="6"/>
        <v>115.6012499999998</v>
      </c>
      <c r="K46" s="45">
        <f t="shared" si="6"/>
        <v>117.3612499999998</v>
      </c>
      <c r="L46" s="45">
        <f t="shared" si="6"/>
        <v>118.6412499999998</v>
      </c>
      <c r="M46" s="45">
        <f t="shared" si="6"/>
        <v>119.5692499999998</v>
      </c>
      <c r="N46" s="45">
        <f t="shared" si="6"/>
        <v>120.2412499999998</v>
      </c>
      <c r="O46" s="45">
        <f t="shared" si="6"/>
        <v>120.7276499999998</v>
      </c>
      <c r="P46" s="45">
        <f t="shared" si="6"/>
        <v>121.0796499999998</v>
      </c>
      <c r="Q46" s="45">
        <f t="shared" si="6"/>
        <v>121.3343699999998</v>
      </c>
      <c r="R46" s="45">
        <f t="shared" si="6"/>
        <v>121.5186899999998</v>
      </c>
      <c r="S46" s="45">
        <f t="shared" si="6"/>
        <v>121.6520659999998</v>
      </c>
      <c r="T46" s="45">
        <f t="shared" si="6"/>
        <v>121.7485779999998</v>
      </c>
      <c r="U46" s="45">
        <f t="shared" si="6"/>
        <v>121.8184147999998</v>
      </c>
      <c r="V46" s="45">
        <f t="shared" si="6"/>
        <v>121.8689491999998</v>
      </c>
      <c r="W46" s="45">
        <f t="shared" si="6"/>
        <v>121.9055162399998</v>
      </c>
      <c r="X46" s="45">
        <f t="shared" si="6"/>
        <v>121.9319763999998</v>
      </c>
      <c r="Y46" s="45">
        <f t="shared" si="6"/>
        <v>121.9511231519998</v>
      </c>
      <c r="Z46" s="45">
        <f t="shared" si="6"/>
        <v>121.9649778719998</v>
      </c>
      <c r="AA46" s="45">
        <f t="shared" si="6"/>
        <v>121.9750032415998</v>
      </c>
      <c r="AB46" s="45">
        <f t="shared" si="6"/>
        <v>121.9822576671998</v>
      </c>
      <c r="AC46" s="45">
        <f t="shared" si="6"/>
        <v>121.9875070188798</v>
      </c>
      <c r="AD46" s="45">
        <f t="shared" si="6"/>
        <v>121.9913054854398</v>
      </c>
      <c r="AE46" s="45">
        <f t="shared" si="6"/>
        <v>121.9940540816638</v>
      </c>
      <c r="AF46" s="45">
        <f t="shared" si="6"/>
        <v>121.9960429845758</v>
      </c>
      <c r="AG46" s="45">
        <f t="shared" si="6"/>
        <v>121.997482168243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ht="15.7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ht="15">
      <c r="A48" s="1"/>
      <c r="B48" s="1"/>
      <c r="C48" s="15" t="s">
        <v>39</v>
      </c>
      <c r="D48" s="46">
        <f>D46*$E$31</f>
        <v>42.70043749999993</v>
      </c>
      <c r="E48" s="46">
        <f aca="true" t="shared" si="7" ref="E48:AG48">E46*$E$31</f>
        <v>35.70043749999993</v>
      </c>
      <c r="F48" s="46">
        <f t="shared" si="7"/>
        <v>35.70043749999993</v>
      </c>
      <c r="G48" s="46">
        <f t="shared" si="7"/>
        <v>37.10043749999993</v>
      </c>
      <c r="H48" s="46">
        <f t="shared" si="7"/>
        <v>38.500437499999926</v>
      </c>
      <c r="I48" s="46">
        <f t="shared" si="7"/>
        <v>39.62043749999993</v>
      </c>
      <c r="J48" s="46">
        <f t="shared" si="7"/>
        <v>40.46043749999993</v>
      </c>
      <c r="K48" s="46">
        <f t="shared" si="7"/>
        <v>41.076437499999926</v>
      </c>
      <c r="L48" s="46">
        <f t="shared" si="7"/>
        <v>41.52443749999993</v>
      </c>
      <c r="M48" s="46">
        <f t="shared" si="7"/>
        <v>41.84923749999993</v>
      </c>
      <c r="N48" s="46">
        <f t="shared" si="7"/>
        <v>42.08443749999993</v>
      </c>
      <c r="O48" s="46">
        <f t="shared" si="7"/>
        <v>42.25467749999993</v>
      </c>
      <c r="P48" s="46">
        <f t="shared" si="7"/>
        <v>42.377877499999926</v>
      </c>
      <c r="Q48" s="46">
        <f t="shared" si="7"/>
        <v>42.467029499999924</v>
      </c>
      <c r="R48" s="46">
        <f t="shared" si="7"/>
        <v>42.531541499999925</v>
      </c>
      <c r="S48" s="46">
        <f t="shared" si="7"/>
        <v>42.57822309999993</v>
      </c>
      <c r="T48" s="46">
        <f t="shared" si="7"/>
        <v>42.61200229999993</v>
      </c>
      <c r="U48" s="46">
        <f t="shared" si="7"/>
        <v>42.636445179999924</v>
      </c>
      <c r="V48" s="46">
        <f t="shared" si="7"/>
        <v>42.65413221999993</v>
      </c>
      <c r="W48" s="46">
        <f t="shared" si="7"/>
        <v>42.66693068399993</v>
      </c>
      <c r="X48" s="46">
        <f t="shared" si="7"/>
        <v>42.67619173999993</v>
      </c>
      <c r="Y48" s="46">
        <f t="shared" si="7"/>
        <v>42.68289310319992</v>
      </c>
      <c r="Z48" s="46">
        <f t="shared" si="7"/>
        <v>42.68774225519993</v>
      </c>
      <c r="AA48" s="46">
        <f t="shared" si="7"/>
        <v>42.69125113455993</v>
      </c>
      <c r="AB48" s="46">
        <f t="shared" si="7"/>
        <v>42.69379018351993</v>
      </c>
      <c r="AC48" s="46">
        <f t="shared" si="7"/>
        <v>42.69562745660792</v>
      </c>
      <c r="AD48" s="46">
        <f t="shared" si="7"/>
        <v>42.696956919903926</v>
      </c>
      <c r="AE48" s="46">
        <f t="shared" si="7"/>
        <v>42.69791892858233</v>
      </c>
      <c r="AF48" s="46">
        <f t="shared" si="7"/>
        <v>42.698615044601524</v>
      </c>
      <c r="AG48" s="46">
        <f t="shared" si="7"/>
        <v>42.69911875888505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ht="15.75" thickBot="1">
      <c r="A50" s="1"/>
      <c r="B50" s="1"/>
      <c r="C50" s="15" t="s">
        <v>42</v>
      </c>
      <c r="D50" s="45">
        <f>D46-D48</f>
        <v>79.30081249999986</v>
      </c>
      <c r="E50" s="45">
        <f aca="true" t="shared" si="8" ref="E50:AG50">E46-E48</f>
        <v>66.30081249999986</v>
      </c>
      <c r="F50" s="45">
        <f t="shared" si="8"/>
        <v>66.30081249999986</v>
      </c>
      <c r="G50" s="45">
        <f t="shared" si="8"/>
        <v>68.90081249999987</v>
      </c>
      <c r="H50" s="45">
        <f t="shared" si="8"/>
        <v>71.50081249999988</v>
      </c>
      <c r="I50" s="45">
        <f t="shared" si="8"/>
        <v>73.58081249999987</v>
      </c>
      <c r="J50" s="45">
        <f t="shared" si="8"/>
        <v>75.14081249999987</v>
      </c>
      <c r="K50" s="45">
        <f t="shared" si="8"/>
        <v>76.28481249999987</v>
      </c>
      <c r="L50" s="45">
        <f t="shared" si="8"/>
        <v>77.11681249999987</v>
      </c>
      <c r="M50" s="45">
        <f t="shared" si="8"/>
        <v>77.72001249999987</v>
      </c>
      <c r="N50" s="45">
        <f t="shared" si="8"/>
        <v>78.15681249999986</v>
      </c>
      <c r="O50" s="45">
        <f t="shared" si="8"/>
        <v>78.47297249999987</v>
      </c>
      <c r="P50" s="45">
        <f t="shared" si="8"/>
        <v>78.70177249999988</v>
      </c>
      <c r="Q50" s="45">
        <f t="shared" si="8"/>
        <v>78.86734049999987</v>
      </c>
      <c r="R50" s="45">
        <f t="shared" si="8"/>
        <v>78.98714849999988</v>
      </c>
      <c r="S50" s="45">
        <f t="shared" si="8"/>
        <v>79.07384289999987</v>
      </c>
      <c r="T50" s="45">
        <f t="shared" si="8"/>
        <v>79.13657569999987</v>
      </c>
      <c r="U50" s="45">
        <f t="shared" si="8"/>
        <v>79.18196961999988</v>
      </c>
      <c r="V50" s="45">
        <f t="shared" si="8"/>
        <v>79.21481697999988</v>
      </c>
      <c r="W50" s="45">
        <f t="shared" si="8"/>
        <v>79.23858555599986</v>
      </c>
      <c r="X50" s="45">
        <f t="shared" si="8"/>
        <v>79.25578465999988</v>
      </c>
      <c r="Y50" s="45">
        <f t="shared" si="8"/>
        <v>79.26823004879986</v>
      </c>
      <c r="Z50" s="45">
        <f t="shared" si="8"/>
        <v>79.27723561679989</v>
      </c>
      <c r="AA50" s="45">
        <f t="shared" si="8"/>
        <v>79.28375210703987</v>
      </c>
      <c r="AB50" s="45">
        <f t="shared" si="8"/>
        <v>79.28846748367988</v>
      </c>
      <c r="AC50" s="45">
        <f t="shared" si="8"/>
        <v>79.29187956227187</v>
      </c>
      <c r="AD50" s="45">
        <f t="shared" si="8"/>
        <v>79.29434856553587</v>
      </c>
      <c r="AE50" s="45">
        <f t="shared" si="8"/>
        <v>79.29613515308148</v>
      </c>
      <c r="AF50" s="45">
        <f t="shared" si="8"/>
        <v>79.29742793997427</v>
      </c>
      <c r="AG50" s="45">
        <f t="shared" si="8"/>
        <v>79.29836340935795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ht="15.75" thickTop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ht="15.75" thickBot="1">
      <c r="A52" s="1"/>
      <c r="B52" s="1"/>
      <c r="C52" s="15" t="s">
        <v>40</v>
      </c>
      <c r="D52" s="49">
        <f>D50+D44-D42</f>
        <v>-20.699187500000136</v>
      </c>
      <c r="E52" s="49">
        <f aca="true" t="shared" si="9" ref="E52:AG52">E50+E44-E42</f>
        <v>-313.6991875000001</v>
      </c>
      <c r="F52" s="49">
        <f t="shared" si="9"/>
        <v>86.30081249999986</v>
      </c>
      <c r="G52" s="49">
        <f t="shared" si="9"/>
        <v>84.90081249999987</v>
      </c>
      <c r="H52" s="49">
        <f t="shared" si="9"/>
        <v>83.50081249999988</v>
      </c>
      <c r="I52" s="49">
        <f t="shared" si="9"/>
        <v>82.38081249999986</v>
      </c>
      <c r="J52" s="49">
        <f t="shared" si="9"/>
        <v>81.54081249999987</v>
      </c>
      <c r="K52" s="49">
        <f t="shared" si="9"/>
        <v>80.92481249999987</v>
      </c>
      <c r="L52" s="49">
        <f t="shared" si="9"/>
        <v>80.47681249999987</v>
      </c>
      <c r="M52" s="49">
        <f t="shared" si="9"/>
        <v>80.15201249999987</v>
      </c>
      <c r="N52" s="49">
        <f t="shared" si="9"/>
        <v>79.91681249999986</v>
      </c>
      <c r="O52" s="49">
        <f t="shared" si="9"/>
        <v>79.74657249999987</v>
      </c>
      <c r="P52" s="49">
        <f t="shared" si="9"/>
        <v>79.62337249999987</v>
      </c>
      <c r="Q52" s="49">
        <f t="shared" si="9"/>
        <v>79.53422049999988</v>
      </c>
      <c r="R52" s="49">
        <f t="shared" si="9"/>
        <v>79.46970849999988</v>
      </c>
      <c r="S52" s="49">
        <f t="shared" si="9"/>
        <v>79.42302689999987</v>
      </c>
      <c r="T52" s="49">
        <f t="shared" si="9"/>
        <v>79.38924769999987</v>
      </c>
      <c r="U52" s="49">
        <f t="shared" si="9"/>
        <v>79.36480481999988</v>
      </c>
      <c r="V52" s="49">
        <f t="shared" si="9"/>
        <v>79.34711777999988</v>
      </c>
      <c r="W52" s="49">
        <f>W50+W44-W42</f>
        <v>79.33431931599986</v>
      </c>
      <c r="X52" s="49">
        <f t="shared" si="9"/>
        <v>79.32505825999988</v>
      </c>
      <c r="Y52" s="49">
        <f t="shared" si="9"/>
        <v>79.31835689679987</v>
      </c>
      <c r="Z52" s="49">
        <f t="shared" si="9"/>
        <v>79.31350774479988</v>
      </c>
      <c r="AA52" s="49">
        <f t="shared" si="9"/>
        <v>79.30999886543988</v>
      </c>
      <c r="AB52" s="49">
        <f t="shared" si="9"/>
        <v>79.30745981647988</v>
      </c>
      <c r="AC52" s="49">
        <f t="shared" si="9"/>
        <v>79.30562254339188</v>
      </c>
      <c r="AD52" s="49">
        <f t="shared" si="9"/>
        <v>79.30429308009587</v>
      </c>
      <c r="AE52" s="49">
        <f t="shared" si="9"/>
        <v>79.30333107141747</v>
      </c>
      <c r="AF52" s="49">
        <f t="shared" si="9"/>
        <v>79.30263495539828</v>
      </c>
      <c r="AG52" s="49">
        <f t="shared" si="9"/>
        <v>79.30213124111475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ht="16.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ht="15.75" thickBot="1">
      <c r="A54" s="1"/>
      <c r="B54" s="1"/>
      <c r="C54" s="15" t="s">
        <v>44</v>
      </c>
      <c r="D54" s="50">
        <f>NPV($E$29,D52:AG52)</f>
        <v>348.6548731642984</v>
      </c>
      <c r="E54" s="52" t="s">
        <v>45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1:6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1:6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1:6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1:6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1:6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1:6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1:6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</row>
    <row r="169" spans="1:6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1:6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1:6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1:6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1:6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1:6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</row>
    <row r="175" spans="1:6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</row>
    <row r="176" spans="1:6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</row>
    <row r="177" spans="1:6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</row>
    <row r="178" spans="1:6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</row>
    <row r="179" spans="1:6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</row>
    <row r="180" spans="1:6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</row>
    <row r="181" spans="1:6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</row>
    <row r="182" spans="1:6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</row>
    <row r="183" spans="1:6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</row>
    <row r="184" spans="1:6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</row>
    <row r="185" spans="1:6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</row>
    <row r="186" spans="1:6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</row>
    <row r="187" spans="1:6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</row>
    <row r="188" spans="1:6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</row>
    <row r="189" spans="1:6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</row>
    <row r="190" spans="1:6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</row>
    <row r="191" spans="1:6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</row>
    <row r="192" spans="1:6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</row>
    <row r="193" spans="1:6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</row>
    <row r="194" spans="1:6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</row>
    <row r="195" spans="1:6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</row>
    <row r="196" spans="1:6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</row>
    <row r="197" spans="1:6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</row>
    <row r="198" spans="1:6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</row>
    <row r="199" spans="1:67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67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</row>
    <row r="203" spans="1:67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</sheetData>
  <sheetProtection/>
  <mergeCells count="37">
    <mergeCell ref="R13:R14"/>
    <mergeCell ref="R17:R18"/>
    <mergeCell ref="R21:R22"/>
    <mergeCell ref="AU5:AU6"/>
    <mergeCell ref="AU9:AU10"/>
    <mergeCell ref="AU13:AU14"/>
    <mergeCell ref="AU21:AU22"/>
    <mergeCell ref="AU17:AU18"/>
    <mergeCell ref="U17:U18"/>
    <mergeCell ref="C21:C22"/>
    <mergeCell ref="J21:J22"/>
    <mergeCell ref="T21:T22"/>
    <mergeCell ref="C17:C18"/>
    <mergeCell ref="J17:J18"/>
    <mergeCell ref="E5:F22"/>
    <mergeCell ref="J5:J6"/>
    <mergeCell ref="T5:T6"/>
    <mergeCell ref="J13:J14"/>
    <mergeCell ref="BF21:BF22"/>
    <mergeCell ref="BH21:BH22"/>
    <mergeCell ref="T13:T14"/>
    <mergeCell ref="BF13:BF14"/>
    <mergeCell ref="BI13:BI14"/>
    <mergeCell ref="T17:T18"/>
    <mergeCell ref="BF17:BF18"/>
    <mergeCell ref="BI17:BI18"/>
    <mergeCell ref="BC17:BC18"/>
    <mergeCell ref="U13:U14"/>
    <mergeCell ref="BF5:BF6"/>
    <mergeCell ref="BI5:BI6"/>
    <mergeCell ref="J9:J10"/>
    <mergeCell ref="T9:T10"/>
    <mergeCell ref="BF9:BF10"/>
    <mergeCell ref="BH9:BH10"/>
    <mergeCell ref="U5:U6"/>
    <mergeCell ref="R5:R6"/>
    <mergeCell ref="R9:R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Tadeos Tessema</cp:lastModifiedBy>
  <dcterms:created xsi:type="dcterms:W3CDTF">2010-03-02T15:57:51Z</dcterms:created>
  <dcterms:modified xsi:type="dcterms:W3CDTF">2013-11-20T19:19:12Z</dcterms:modified>
  <cp:category/>
  <cp:version/>
  <cp:contentType/>
  <cp:contentStatus/>
</cp:coreProperties>
</file>