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0" windowWidth="12900" windowHeight="10410"/>
  </bookViews>
  <sheets>
    <sheet name="Raw Data" sheetId="1" r:id="rId1"/>
  </sheets>
  <definedNames>
    <definedName name="_xlnm._FilterDatabase" localSheetId="0" hidden="1">'Raw Data'!$A$1:$E$1</definedName>
    <definedName name="bedrooms">'Raw Data'!$E$2:$E$101</definedName>
    <definedName name="prices">'Raw Data'!$C$2:$C$101</definedName>
    <definedName name="SF">'Raw Data'!$D$2:$D$101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O22" i="1" l="1"/>
  <c r="N22" i="1"/>
  <c r="N25" i="1" s="1"/>
  <c r="O21" i="1"/>
  <c r="N21" i="1"/>
  <c r="J33" i="1"/>
  <c r="J32" i="1"/>
  <c r="J31" i="1"/>
  <c r="J30" i="1"/>
  <c r="J29" i="1"/>
  <c r="K26" i="1"/>
  <c r="K24" i="1"/>
  <c r="K22" i="1"/>
  <c r="I22" i="1"/>
  <c r="I24" i="1"/>
  <c r="H29" i="1"/>
  <c r="H30" i="1"/>
  <c r="H31" i="1"/>
  <c r="H33" i="1"/>
  <c r="I26" i="1"/>
  <c r="N23" i="1"/>
  <c r="H32" i="1"/>
  <c r="O23" i="1"/>
  <c r="I13" i="1" l="1"/>
</calcChain>
</file>

<file path=xl/sharedStrings.xml><?xml version="1.0" encoding="utf-8"?>
<sst xmlns="http://schemas.openxmlformats.org/spreadsheetml/2006/main" count="162" uniqueCount="144">
  <si>
    <t>1206 NW 41st St</t>
  </si>
  <si>
    <t>2813 Tealwood Dr</t>
  </si>
  <si>
    <t>12328 Hickory Creek Blvd</t>
  </si>
  <si>
    <t>1320 Atalon Dr</t>
  </si>
  <si>
    <t>2008 Edgewater Dr</t>
  </si>
  <si>
    <t>12605 Chateaux Rd</t>
  </si>
  <si>
    <t>3741 NW 59th Ter</t>
  </si>
  <si>
    <t>1029 NW 191st St</t>
  </si>
  <si>
    <t>4925 NW 31st Ter</t>
  </si>
  <si>
    <t>9305 Greystone Ave</t>
  </si>
  <si>
    <t>2816 NW 21st St</t>
  </si>
  <si>
    <t>3825 Newport St</t>
  </si>
  <si>
    <t>4908 SW 126th Ter</t>
  </si>
  <si>
    <t>8812 SW 36th Ter</t>
  </si>
  <si>
    <t>629 SW 163rd St</t>
  </si>
  <si>
    <t>2229 Oxford Way</t>
  </si>
  <si>
    <t>3109 Carey Pl</t>
  </si>
  <si>
    <t>8605 SW 37th St</t>
  </si>
  <si>
    <t>3724 NW 69th St</t>
  </si>
  <si>
    <t>8601 SW 37th St</t>
  </si>
  <si>
    <t>5505 NW 106th St</t>
  </si>
  <si>
    <t>212 Kelly Dr</t>
  </si>
  <si>
    <t>240 Chaucer Crescent St</t>
  </si>
  <si>
    <t>8112 Westwood Ln</t>
  </si>
  <si>
    <t>4201 NW 20th St</t>
  </si>
  <si>
    <t>3929 SE 11th St</t>
  </si>
  <si>
    <t>5013 SW 127th Ct</t>
  </si>
  <si>
    <t>1408 N Southminster St</t>
  </si>
  <si>
    <t>221 SW 92nd St</t>
  </si>
  <si>
    <t>11437 N May Ave</t>
  </si>
  <si>
    <t>1016 NW 7th Pl</t>
  </si>
  <si>
    <t>6603 Trenton Rd</t>
  </si>
  <si>
    <t>3004 White Cedar Ct</t>
  </si>
  <si>
    <t>619 SW 38th Pl</t>
  </si>
  <si>
    <t>8204 Golden Oaks Rd</t>
  </si>
  <si>
    <t>4116 NW 52nd St</t>
  </si>
  <si>
    <t>7001 N Cherokee Xing W</t>
  </si>
  <si>
    <t>7034 Cherokee Xing E</t>
  </si>
  <si>
    <t>682 SW 12th St</t>
  </si>
  <si>
    <t>10405 Cherrywood Dr</t>
  </si>
  <si>
    <t>14605 Harli Ln</t>
  </si>
  <si>
    <t>2340 NW 33rd St</t>
  </si>
  <si>
    <t>900 Carol Ann Pl</t>
  </si>
  <si>
    <t>6041 NW 54th Pl</t>
  </si>
  <si>
    <t>300 N King Ave</t>
  </si>
  <si>
    <t>8508 Timberwood Ln</t>
  </si>
  <si>
    <t>6116 NE 103rd Ct</t>
  </si>
  <si>
    <t>3209 NW 22nd St</t>
  </si>
  <si>
    <t>6405 Bentley Dr</t>
  </si>
  <si>
    <t>1118 NW 13th St</t>
  </si>
  <si>
    <t>1105 SW 54th St</t>
  </si>
  <si>
    <t>7243 Skylark Ln</t>
  </si>
  <si>
    <t>1414 NW 98th St</t>
  </si>
  <si>
    <t>3840 NW Liberty St</t>
  </si>
  <si>
    <t>3949 NW 9th St</t>
  </si>
  <si>
    <t>646 Crescent Cir</t>
  </si>
  <si>
    <t>12720 Briar Hollow Ln</t>
  </si>
  <si>
    <t>3610 N Independence Ave</t>
  </si>
  <si>
    <t>6116 SE 84th St</t>
  </si>
  <si>
    <t>979 SW 4th Pl</t>
  </si>
  <si>
    <t>613 Westridge Dr</t>
  </si>
  <si>
    <t>12421 Coywood</t>
  </si>
  <si>
    <t>2820 Huntleigh Dr</t>
  </si>
  <si>
    <t>608 Skylark Dr</t>
  </si>
  <si>
    <t>1628 SW 31st St</t>
  </si>
  <si>
    <t>11516 Brockton Pl</t>
  </si>
  <si>
    <t>6042 NW 47th St</t>
  </si>
  <si>
    <t>9620 SW 35th Ter</t>
  </si>
  <si>
    <t>6204 Waterford Blvd Apt 27</t>
  </si>
  <si>
    <t>3317 S Douglas Ave</t>
  </si>
  <si>
    <t>2036 NW 19th St</t>
  </si>
  <si>
    <t>8800 S Miller Blvd</t>
  </si>
  <si>
    <t>3809 NW 14th St</t>
  </si>
  <si>
    <t>6720 Greenway Dr</t>
  </si>
  <si>
    <t>8300 S Villa Ave</t>
  </si>
  <si>
    <t>8625 NW 110th St</t>
  </si>
  <si>
    <t>5301 NW 117th Ter</t>
  </si>
  <si>
    <t>4005 SE 46th St</t>
  </si>
  <si>
    <t>304 Lotus Ave</t>
  </si>
  <si>
    <t>5925 N Asbury St</t>
  </si>
  <si>
    <t>722 NW 34th St</t>
  </si>
  <si>
    <t>8816 NW 84th St</t>
  </si>
  <si>
    <t>1430 NE 12th St</t>
  </si>
  <si>
    <t>6303 Anderson Dr</t>
  </si>
  <si>
    <t>2500 Crystal Dr</t>
  </si>
  <si>
    <t>11809 Springhollow Rd</t>
  </si>
  <si>
    <t>4629 NW 11th St</t>
  </si>
  <si>
    <t>2416 NW 113th St</t>
  </si>
  <si>
    <t>11411 N May Ave Unit B</t>
  </si>
  <si>
    <t>3148 NW 42nd St</t>
  </si>
  <si>
    <t>2306 SW 22nd St</t>
  </si>
  <si>
    <t>8525 Placker Pl</t>
  </si>
  <si>
    <t>2129 Meench Dr</t>
  </si>
  <si>
    <t>2504 SW 35th St</t>
  </si>
  <si>
    <t>13420 Mayberry Pl</t>
  </si>
  <si>
    <t>2709 Narrowleaf Ln</t>
  </si>
  <si>
    <t>Address</t>
  </si>
  <si>
    <t>Price</t>
  </si>
  <si>
    <t>Sq/Ft</t>
  </si>
  <si>
    <t>Bedrooms</t>
  </si>
  <si>
    <t>Frequency Distribution</t>
  </si>
  <si>
    <t>Class Interval</t>
  </si>
  <si>
    <t>k</t>
  </si>
  <si>
    <t>Count</t>
  </si>
  <si>
    <t>0-79999</t>
  </si>
  <si>
    <t>80000-159999</t>
  </si>
  <si>
    <t>160000-239999</t>
  </si>
  <si>
    <t>240000-319999</t>
  </si>
  <si>
    <t>320000-399999</t>
  </si>
  <si>
    <t>400000-479999</t>
  </si>
  <si>
    <t>560000-639999</t>
  </si>
  <si>
    <t>Prices</t>
  </si>
  <si>
    <t>Mean</t>
  </si>
  <si>
    <t>Median</t>
  </si>
  <si>
    <t>Mode</t>
  </si>
  <si>
    <t>Listing Price</t>
  </si>
  <si>
    <t>Square Footage</t>
  </si>
  <si>
    <t>Number of Bedrooms</t>
  </si>
  <si>
    <t>mean - 2s</t>
  </si>
  <si>
    <t>mean + 2s</t>
  </si>
  <si>
    <t>counts of obs in this range</t>
  </si>
  <si>
    <t>% of obs in this range</t>
  </si>
  <si>
    <t> price square feet</t>
  </si>
  <si>
    <t xml:space="preserve"> square feet</t>
  </si>
  <si>
    <t>mean - 3s</t>
  </si>
  <si>
    <t>mean + 3s</t>
  </si>
  <si>
    <t>mean - 1s</t>
  </si>
  <si>
    <t>mean + 1</t>
  </si>
  <si>
    <t>Chebyshev's Theorem</t>
  </si>
  <si>
    <t>Clearly, Chebychev's theorem is valid here</t>
  </si>
  <si>
    <t>The frequency distribution indicates that the prices are negatively skewed towards the lower end of the price scale.</t>
  </si>
  <si>
    <t>Central Tendancy - Prices</t>
  </si>
  <si>
    <t>Row Labels</t>
  </si>
  <si>
    <t>Grand Total</t>
  </si>
  <si>
    <t>Bedroom Distribution</t>
  </si>
  <si>
    <t>63% of the homes are 3 bedroom homes.</t>
  </si>
  <si>
    <t>According to Chebyshev's inequality, atleast 75% of values must lie within 2 standard deviations of the mean and 89% within 3 standards deviations</t>
  </si>
  <si>
    <t>The empirical rule shows that 68% will fall within the first standard deviation, 95% within the first two standard deviations, and 99.7% will fall within the first 3 standard deviations of the mean</t>
  </si>
  <si>
    <t>Central Tendancy - Sq/Ft</t>
  </si>
  <si>
    <t>Quartile - Price</t>
  </si>
  <si>
    <t>Quartile - Sq/Ft</t>
  </si>
  <si>
    <t>Range</t>
  </si>
  <si>
    <t>Variance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</si>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</sst>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1">
    <xf numFmtId="0" fontId="0" fillId="0" borderId="0" xfId="0"/>
    <xf numFmtId="6" fontId="0" fillId="0" borderId="0" xfId="0" applyNumberFormat="1"/>
    <xf numFmtId="3" fontId="0" fillId="0" borderId="0" xfId="0" applyNumberFormat="1"/>
    <xf numFmtId="0" fontId="0" fillId="0" borderId="1" xfId="0" applyNumberForma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6" fontId="0" fillId="0" borderId="5" xfId="0" applyNumberFormat="1" applyBorder="1" applyAlignment="1">
      <alignment horizontal="left"/>
    </xf>
    <xf numFmtId="0" fontId="0" fillId="0" borderId="0" xfId="0" applyNumberFormat="1" applyBorder="1"/>
    <xf numFmtId="6" fontId="0" fillId="0" borderId="0" xfId="0" applyNumberFormat="1" applyBorder="1" applyAlignment="1">
      <alignment horizontal="left"/>
    </xf>
    <xf numFmtId="6" fontId="0" fillId="0" borderId="7" xfId="0" applyNumberFormat="1" applyBorder="1" applyAlignment="1">
      <alignment horizontal="left"/>
    </xf>
    <xf numFmtId="0" fontId="0" fillId="0" borderId="9" xfId="0" applyBorder="1"/>
    <xf numFmtId="6" fontId="2" fillId="0" borderId="5" xfId="0" applyNumberFormat="1" applyFont="1" applyFill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0" fillId="0" borderId="0" xfId="0"/>
    <xf numFmtId="0" fontId="0" fillId="0" borderId="0" xfId="0" applyBorder="1"/>
    <xf numFmtId="0" fontId="0" fillId="0" borderId="11" xfId="0" applyBorder="1"/>
    <xf numFmtId="8" fontId="0" fillId="0" borderId="11" xfId="0" applyNumberFormat="1" applyBorder="1"/>
    <xf numFmtId="10" fontId="0" fillId="0" borderId="11" xfId="0" applyNumberFormat="1" applyBorder="1"/>
    <xf numFmtId="0" fontId="0" fillId="0" borderId="11" xfId="0" applyBorder="1" applyAlignment="1">
      <alignment wrapText="1"/>
    </xf>
    <xf numFmtId="0" fontId="1" fillId="0" borderId="0" xfId="0" applyFont="1"/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Border="1"/>
    <xf numFmtId="44" fontId="3" fillId="0" borderId="6" xfId="2" applyFont="1" applyBorder="1"/>
    <xf numFmtId="44" fontId="3" fillId="0" borderId="10" xfId="2" applyFont="1" applyBorder="1"/>
    <xf numFmtId="164" fontId="3" fillId="0" borderId="6" xfId="1" applyNumberFormat="1" applyFont="1" applyBorder="1"/>
    <xf numFmtId="164" fontId="3" fillId="0" borderId="10" xfId="1" applyNumberFormat="1" applyFont="1" applyBorder="1"/>
    <xf numFmtId="44" fontId="0" fillId="0" borderId="11" xfId="2" applyFont="1" applyBorder="1"/>
    <xf numFmtId="9" fontId="0" fillId="0" borderId="22" xfId="0" applyNumberFormat="1" applyBorder="1"/>
    <xf numFmtId="9" fontId="0" fillId="0" borderId="24" xfId="0" applyNumberFormat="1" applyBorder="1"/>
    <xf numFmtId="165" fontId="0" fillId="0" borderId="21" xfId="1" applyNumberFormat="1" applyFont="1" applyBorder="1"/>
    <xf numFmtId="165" fontId="0" fillId="0" borderId="23" xfId="1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/>
    <xf numFmtId="44" fontId="0" fillId="2" borderId="21" xfId="2" applyFont="1" applyFill="1" applyBorder="1"/>
    <xf numFmtId="44" fontId="0" fillId="2" borderId="23" xfId="2" applyFont="1" applyFill="1" applyBorder="1"/>
    <xf numFmtId="44" fontId="0" fillId="2" borderId="11" xfId="2" applyFont="1" applyFill="1" applyBorder="1"/>
    <xf numFmtId="0" fontId="0" fillId="2" borderId="11" xfId="0" applyFill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pivotCacheDefinition" Target="pivotCache/pivotCacheDefinition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charts/_rels/chart2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</a:t>
            </a:r>
            <a:r>
              <a:rPr lang="en-US" baseline="0"/>
              <a:t> - </a:t>
            </a:r>
            <a:r>
              <a:rPr lang="en-US"/>
              <a:t>Freqency Distribution</a:t>
            </a:r>
            <a:r>
              <a:rPr lang="en-US" baseline="0"/>
              <a:t> </a:t>
            </a:r>
            <a:r>
              <a:rPr lang="en-US"/>
              <a:t>Histogram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Data'!$I$5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Data'!$H$6:$H$12</c:f>
              <c:strCache>
                <c:ptCount val="7"/>
                <c:pt idx="0">
                  <c:v>0-79999</c:v>
                </c:pt>
                <c:pt idx="1">
                  <c:v>80000-159999</c:v>
                </c:pt>
                <c:pt idx="2">
                  <c:v>160000-239999</c:v>
                </c:pt>
                <c:pt idx="3">
                  <c:v>240000-319999</c:v>
                </c:pt>
                <c:pt idx="4">
                  <c:v>320000-399999</c:v>
                </c:pt>
                <c:pt idx="5">
                  <c:v>400000-479999</c:v>
                </c:pt>
                <c:pt idx="6">
                  <c:v>560000-639999</c:v>
                </c:pt>
              </c:strCache>
            </c:strRef>
          </c:cat>
          <c:val>
            <c:numRef>
              <c:f>'Raw Data'!$I$6:$I$12</c:f>
              <c:numCache>
                <c:formatCode>General</c:formatCode>
                <c:ptCount val="7"/>
                <c:pt idx="0">
                  <c:v>22</c:v>
                </c:pt>
                <c:pt idx="1">
                  <c:v>33</c:v>
                </c:pt>
                <c:pt idx="2">
                  <c:v>26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E-432F-B0EB-0E9B1D680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63008"/>
        <c:axId val="64635264"/>
      </c:barChart>
      <c:catAx>
        <c:axId val="631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35264"/>
        <c:crosses val="autoZero"/>
        <c:auto val="1"/>
        <c:lblAlgn val="ctr"/>
        <c:lblOffset val="100"/>
        <c:noMultiLvlLbl val="0"/>
      </c:catAx>
      <c:valAx>
        <c:axId val="646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[Week_2_Team_A_withMyComments.xlsx]Raw Data!PivotTable5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Bedrooms</a:t>
            </a:r>
          </a:p>
        </c:rich>
      </c:tx>
      <c:layout>
        <c:manualLayout>
          <c:xMode val="edge"/>
          <c:yMode val="edge"/>
          <c:x val="0.57089496792247862"/>
          <c:y val="4.6715078173152874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layout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43991060196461562"/>
          <c:y val="0.39186571666681141"/>
          <c:w val="0.45277945192709712"/>
          <c:h val="0.53233757693609851"/>
        </c:manualLayout>
      </c:layout>
      <c:pieChart>
        <c:varyColors val="1"/>
        <c:ser>
          <c:idx val="0"/>
          <c:order val="0"/>
          <c:tx>
            <c:strRef>
              <c:f>'Raw Data'!$O$2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CD-4D76-B6D7-0190D40CD3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CD-4D76-B6D7-0190D40CD3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CD-4D76-B6D7-0190D40CD3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CD-4D76-B6D7-0190D40CD3F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'Raw Data'!$N$3:$N$7</c:f>
              <c:str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strCache>
            </c:strRef>
          </c:cat>
          <c:val>
            <c:numRef>
              <c:f>'Raw Data'!$O$3:$O$7</c:f>
              <c:numCache>
                <c:formatCode>General</c:formatCode>
                <c:ptCount val="4"/>
                <c:pt idx="0">
                  <c:v>21</c:v>
                </c:pt>
                <c:pt idx="1">
                  <c:v>63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F-45BB-93CD-7ADDC82B4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152057585621214E-2"/>
          <c:y val="0.18549412724731543"/>
          <c:w val="0.31208784007664281"/>
          <c:h val="0.70390941723889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chart" Target="../charts/chart2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147637</xdr:rowOff>
    </xdr:from>
    <xdr:to>
      <xdr:col>12</xdr:col>
      <xdr:colOff>342900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297365A-8732-4A23-BDDD-88970FBABC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471487</xdr:colOff>
      <xdr:row>7</xdr:row>
      <xdr:rowOff>71437</xdr:rowOff>
    </xdr:from>
    <xdr:to>
      <xdr:col>14</xdr:col>
      <xdr:colOff>1209675</xdr:colOff>
      <xdr:row>17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5557F31-5782-4F47-865D-68B1B2C38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?>

<Relationships xmlns="http://schemas.openxmlformats.org/package/2006/relationships">
  <Relationship Id="rId1" Type="http://schemas.openxmlformats.org/officeDocument/2006/relationships/pivotCacheRecords" Target="pivotCacheRecords1.xml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lgoins3" refreshedDate="42681.744223148147" createdVersion="6" refreshedVersion="6" minRefreshableVersion="3" recordCount="100">
  <cacheSource type="worksheet">
    <worksheetSource ref="A1:E101" sheet="Raw Data"/>
  </cacheSource>
  <cacheFields count="5">
    <cacheField name="Count" numFmtId="0">
      <sharedItems containsSemiMixedTypes="0" containsString="0" containsNumber="1" containsInteger="1" minValue="1" maxValue="1"/>
    </cacheField>
    <cacheField name="Address" numFmtId="0">
      <sharedItems/>
    </cacheField>
    <cacheField name="Price" numFmtId="6">
      <sharedItems containsSemiMixedTypes="0" containsString="0" containsNumber="1" containsInteger="1" minValue="29900" maxValue="595000"/>
    </cacheField>
    <cacheField name="Sq/Ft" numFmtId="0">
      <sharedItems containsSemiMixedTypes="0" containsString="0" containsNumber="1" containsInteger="1" minValue="720" maxValue="7000"/>
    </cacheField>
    <cacheField name="Bedrooms" numFmtId="0">
      <sharedItems containsSemiMixedTypes="0" containsString="0" containsNumber="1" containsInteger="1" minValue="2" maxValue="5" count="4">
        <n v="2"/>
        <n v="4"/>
        <n v="3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s v="6603 Trenton Rd"/>
    <n v="595000"/>
    <n v="2013"/>
    <x v="0"/>
  </r>
  <r>
    <n v="1"/>
    <s v="10405 Cherrywood Dr"/>
    <n v="459900"/>
    <n v="3095"/>
    <x v="1"/>
  </r>
  <r>
    <n v="1"/>
    <s v="6116 NE 103rd Ct"/>
    <n v="454900"/>
    <n v="3215"/>
    <x v="1"/>
  </r>
  <r>
    <n v="1"/>
    <s v="3004 White Cedar Ct"/>
    <n v="425000"/>
    <n v="2892"/>
    <x v="2"/>
  </r>
  <r>
    <n v="1"/>
    <s v="1118 NW 13th St"/>
    <n v="400000"/>
    <n v="7000"/>
    <x v="3"/>
  </r>
  <r>
    <n v="1"/>
    <s v="9620 SW 35th Ter"/>
    <n v="393100"/>
    <n v="3931"/>
    <x v="3"/>
  </r>
  <r>
    <n v="1"/>
    <s v="6204 Waterford Blvd Apt 27"/>
    <n v="375000"/>
    <n v="1610"/>
    <x v="0"/>
  </r>
  <r>
    <n v="1"/>
    <s v="8204 Golden Oaks Rd"/>
    <n v="340000"/>
    <n v="2967"/>
    <x v="2"/>
  </r>
  <r>
    <n v="1"/>
    <s v="5013 SW 127th Ct"/>
    <n v="333500"/>
    <n v="2578"/>
    <x v="1"/>
  </r>
  <r>
    <n v="1"/>
    <s v="5301 NW 117th Ter"/>
    <n v="310254"/>
    <n v="2300"/>
    <x v="2"/>
  </r>
  <r>
    <n v="1"/>
    <s v="1320 Atalon Dr"/>
    <n v="310000"/>
    <n v="2371"/>
    <x v="2"/>
  </r>
  <r>
    <n v="1"/>
    <s v="722 NW 34th St"/>
    <n v="300000"/>
    <n v="1963"/>
    <x v="2"/>
  </r>
  <r>
    <n v="1"/>
    <s v="2008 Edgewater Dr"/>
    <n v="294900"/>
    <n v="2295"/>
    <x v="2"/>
  </r>
  <r>
    <n v="1"/>
    <s v="11516 Brockton Pl"/>
    <n v="285000"/>
    <n v="2985"/>
    <x v="1"/>
  </r>
  <r>
    <n v="1"/>
    <s v="8625 NW 110th St"/>
    <n v="273079"/>
    <n v="2051"/>
    <x v="1"/>
  </r>
  <r>
    <n v="1"/>
    <s v="1430 NE 12th St"/>
    <n v="250000"/>
    <n v="1230"/>
    <x v="2"/>
  </r>
  <r>
    <n v="1"/>
    <s v="12605 Chateaux Rd"/>
    <n v="249900"/>
    <n v="2149"/>
    <x v="1"/>
  </r>
  <r>
    <n v="1"/>
    <s v="4908 SW 126th Ter"/>
    <n v="249900"/>
    <n v="2967"/>
    <x v="1"/>
  </r>
  <r>
    <n v="1"/>
    <s v="5505 NW 106th St"/>
    <n v="240000"/>
    <n v="2355"/>
    <x v="2"/>
  </r>
  <r>
    <n v="1"/>
    <s v="7034 Cherokee Xing E"/>
    <n v="236900"/>
    <n v="2010"/>
    <x v="2"/>
  </r>
  <r>
    <n v="1"/>
    <s v="646 Crescent Cir"/>
    <n v="232000"/>
    <n v="2459"/>
    <x v="2"/>
  </r>
  <r>
    <n v="1"/>
    <s v="1029 NW 191st St"/>
    <n v="229900"/>
    <n v="1220"/>
    <x v="2"/>
  </r>
  <r>
    <n v="1"/>
    <s v="11809 Springhollow Rd"/>
    <n v="220000"/>
    <n v="1906"/>
    <x v="2"/>
  </r>
  <r>
    <n v="1"/>
    <s v="11809 Springhollow Rd"/>
    <n v="220000"/>
    <n v="1906"/>
    <x v="2"/>
  </r>
  <r>
    <n v="1"/>
    <s v="7001 N Cherokee Xing W"/>
    <n v="219500"/>
    <n v="1868"/>
    <x v="2"/>
  </r>
  <r>
    <n v="1"/>
    <s v="14605 Harli Ln"/>
    <n v="215000"/>
    <n v="1963"/>
    <x v="2"/>
  </r>
  <r>
    <n v="1"/>
    <s v="3724 NW 69th St"/>
    <n v="207500"/>
    <n v="1223"/>
    <x v="2"/>
  </r>
  <r>
    <n v="1"/>
    <s v="3109 Carey Pl"/>
    <n v="199999"/>
    <n v="1163"/>
    <x v="2"/>
  </r>
  <r>
    <n v="1"/>
    <s v="8112 Westwood Ln"/>
    <n v="199900"/>
    <n v="2025"/>
    <x v="2"/>
  </r>
  <r>
    <n v="1"/>
    <s v="3209 NW 22nd St"/>
    <n v="199900"/>
    <n v="1748"/>
    <x v="2"/>
  </r>
  <r>
    <n v="1"/>
    <s v="7243 Skylark Ln"/>
    <n v="199243"/>
    <n v="3050"/>
    <x v="1"/>
  </r>
  <r>
    <n v="1"/>
    <s v="6405 Bentley Dr"/>
    <n v="195000"/>
    <n v="1941"/>
    <x v="2"/>
  </r>
  <r>
    <n v="1"/>
    <s v="2820 Huntleigh Dr"/>
    <n v="189900"/>
    <n v="1616"/>
    <x v="2"/>
  </r>
  <r>
    <n v="1"/>
    <s v="2416 NW 113th St"/>
    <n v="189500"/>
    <n v="3371"/>
    <x v="3"/>
  </r>
  <r>
    <n v="1"/>
    <s v="12720 Briar Hollow Ln"/>
    <n v="179900"/>
    <n v="2257"/>
    <x v="1"/>
  </r>
  <r>
    <n v="1"/>
    <s v="1628 SW 31st St"/>
    <n v="179900"/>
    <n v="1711"/>
    <x v="2"/>
  </r>
  <r>
    <n v="1"/>
    <s v="629 SW 163rd St"/>
    <n v="175000"/>
    <n v="1194"/>
    <x v="2"/>
  </r>
  <r>
    <n v="1"/>
    <s v="8812 SW 36th Ter"/>
    <n v="171900"/>
    <n v="1542"/>
    <x v="2"/>
  </r>
  <r>
    <n v="1"/>
    <s v="8605 SW 37th St"/>
    <n v="171900"/>
    <n v="1906"/>
    <x v="2"/>
  </r>
  <r>
    <n v="1"/>
    <s v="8601 SW 37th St"/>
    <n v="171900"/>
    <n v="1060"/>
    <x v="2"/>
  </r>
  <r>
    <n v="1"/>
    <s v="900 Carol Ann Pl"/>
    <n v="169900"/>
    <n v="1525"/>
    <x v="2"/>
  </r>
  <r>
    <n v="1"/>
    <s v="8508 Timberwood Ln"/>
    <n v="165000"/>
    <n v="1564"/>
    <x v="2"/>
  </r>
  <r>
    <n v="1"/>
    <s v="12328 Hickory Creek Blvd"/>
    <n v="164600"/>
    <n v="1808"/>
    <x v="1"/>
  </r>
  <r>
    <n v="1"/>
    <s v="682 SW 12th St"/>
    <n v="162500"/>
    <n v="1586"/>
    <x v="1"/>
  </r>
  <r>
    <n v="1"/>
    <s v="2709 Narrowleaf Ln"/>
    <n v="162341"/>
    <n v="1220"/>
    <x v="2"/>
  </r>
  <r>
    <n v="1"/>
    <s v="613 Westridge Dr"/>
    <n v="159900"/>
    <n v="2431"/>
    <x v="1"/>
  </r>
  <r>
    <n v="1"/>
    <s v="13420 Mayberry Pl"/>
    <n v="159900"/>
    <n v="1558"/>
    <x v="2"/>
  </r>
  <r>
    <n v="1"/>
    <s v="2229 Oxford Way"/>
    <n v="154900"/>
    <n v="2431"/>
    <x v="0"/>
  </r>
  <r>
    <n v="1"/>
    <s v="2036 NW 19th St"/>
    <n v="149900"/>
    <n v="2197"/>
    <x v="2"/>
  </r>
  <r>
    <n v="1"/>
    <s v="2816 NW 21st St"/>
    <n v="147500"/>
    <n v="1872"/>
    <x v="2"/>
  </r>
  <r>
    <n v="1"/>
    <s v="4116 NW 52nd St"/>
    <n v="145000"/>
    <n v="1542"/>
    <x v="2"/>
  </r>
  <r>
    <n v="1"/>
    <s v="619 SW 38th Pl"/>
    <n v="142000"/>
    <n v="1481"/>
    <x v="2"/>
  </r>
  <r>
    <n v="1"/>
    <s v="4925 NW 31st Ter"/>
    <n v="139900"/>
    <n v="1333"/>
    <x v="2"/>
  </r>
  <r>
    <n v="1"/>
    <s v="3148 NW 42nd St"/>
    <n v="139900"/>
    <n v="1661"/>
    <x v="2"/>
  </r>
  <r>
    <n v="1"/>
    <s v="2340 NW 33rd St"/>
    <n v="136000"/>
    <n v="1333"/>
    <x v="2"/>
  </r>
  <r>
    <n v="1"/>
    <s v="240 Chaucer Crescent St"/>
    <n v="135000"/>
    <n v="1778"/>
    <x v="1"/>
  </r>
  <r>
    <n v="1"/>
    <s v="6720 Greenway Dr"/>
    <n v="134000"/>
    <n v="1584"/>
    <x v="2"/>
  </r>
  <r>
    <n v="1"/>
    <s v="3741 NW 59th Ter"/>
    <n v="131000"/>
    <n v="1061"/>
    <x v="2"/>
  </r>
  <r>
    <n v="1"/>
    <s v="3610 N Independence Ave"/>
    <n v="130000"/>
    <n v="1872"/>
    <x v="2"/>
  </r>
  <r>
    <n v="1"/>
    <s v="12421 Coywood"/>
    <n v="129900"/>
    <n v="1447"/>
    <x v="2"/>
  </r>
  <r>
    <n v="1"/>
    <s v="2813 Tealwood Dr"/>
    <n v="128900"/>
    <n v="1484"/>
    <x v="2"/>
  </r>
  <r>
    <n v="1"/>
    <s v="8816 NW 84th St"/>
    <n v="125000"/>
    <n v="1429"/>
    <x v="2"/>
  </r>
  <r>
    <n v="1"/>
    <s v="8300 S Villa Ave"/>
    <n v="124900"/>
    <n v="1370"/>
    <x v="2"/>
  </r>
  <r>
    <n v="1"/>
    <s v="1206 NW 41st St"/>
    <n v="119000"/>
    <n v="1455"/>
    <x v="2"/>
  </r>
  <r>
    <n v="1"/>
    <s v="8525 Placker Pl"/>
    <n v="115000"/>
    <n v="1310"/>
    <x v="2"/>
  </r>
  <r>
    <n v="1"/>
    <s v="221 SW 92nd St"/>
    <n v="112900"/>
    <n v="1060"/>
    <x v="0"/>
  </r>
  <r>
    <n v="1"/>
    <s v="3825 Newport St"/>
    <n v="110000"/>
    <n v="1581"/>
    <x v="2"/>
  </r>
  <r>
    <n v="1"/>
    <s v="4201 NW 20th St"/>
    <n v="110000"/>
    <n v="1072"/>
    <x v="0"/>
  </r>
  <r>
    <n v="1"/>
    <s v="1016 NW 7th Pl"/>
    <n v="109900"/>
    <n v="1108"/>
    <x v="2"/>
  </r>
  <r>
    <n v="1"/>
    <s v="2500 Crystal Dr"/>
    <n v="109900"/>
    <n v="1163"/>
    <x v="2"/>
  </r>
  <r>
    <n v="1"/>
    <s v="2500 Crystal Dr"/>
    <n v="109900"/>
    <n v="1163"/>
    <x v="2"/>
  </r>
  <r>
    <n v="1"/>
    <s v="6116 SE 84th St"/>
    <n v="100000"/>
    <n v="1581"/>
    <x v="2"/>
  </r>
  <r>
    <n v="1"/>
    <s v="5925 N Asbury St"/>
    <n v="96000"/>
    <n v="988"/>
    <x v="2"/>
  </r>
  <r>
    <n v="1"/>
    <s v="8800 S Miller Blvd"/>
    <n v="92500"/>
    <n v="945"/>
    <x v="2"/>
  </r>
  <r>
    <n v="1"/>
    <s v="9305 Greystone Ave"/>
    <n v="89900"/>
    <n v="1600"/>
    <x v="0"/>
  </r>
  <r>
    <n v="1"/>
    <s v="979 SW 4th Pl"/>
    <n v="89000"/>
    <n v="1194"/>
    <x v="0"/>
  </r>
  <r>
    <n v="1"/>
    <s v="212 Kelly Dr"/>
    <n v="83000"/>
    <n v="1600"/>
    <x v="2"/>
  </r>
  <r>
    <n v="1"/>
    <s v="304 Lotus Ave"/>
    <n v="80000"/>
    <n v="1108"/>
    <x v="2"/>
  </r>
  <r>
    <n v="1"/>
    <s v="4629 NW 11th St"/>
    <n v="76300"/>
    <n v="1366"/>
    <x v="2"/>
  </r>
  <r>
    <n v="1"/>
    <s v="4629 NW 11th St"/>
    <n v="76300"/>
    <n v="1366"/>
    <x v="2"/>
  </r>
  <r>
    <n v="1"/>
    <s v="1105 SW 54th St"/>
    <n v="75000"/>
    <n v="1215"/>
    <x v="2"/>
  </r>
  <r>
    <n v="1"/>
    <s v="300 N King Ave"/>
    <n v="74000"/>
    <n v="936"/>
    <x v="0"/>
  </r>
  <r>
    <n v="1"/>
    <s v="11437 N May Ave"/>
    <n v="69900"/>
    <n v="1065"/>
    <x v="0"/>
  </r>
  <r>
    <n v="1"/>
    <s v="6041 NW 54th Pl"/>
    <n v="65900"/>
    <n v="1012"/>
    <x v="0"/>
  </r>
  <r>
    <n v="1"/>
    <s v="608 Skylark Dr"/>
    <n v="65000"/>
    <n v="1374"/>
    <x v="0"/>
  </r>
  <r>
    <n v="1"/>
    <s v="2129 Meench Dr"/>
    <n v="65000"/>
    <n v="800"/>
    <x v="0"/>
  </r>
  <r>
    <n v="1"/>
    <s v="3840 NW Liberty St"/>
    <n v="63000"/>
    <n v="918"/>
    <x v="0"/>
  </r>
  <r>
    <n v="1"/>
    <s v="1408 N Southminster St"/>
    <n v="59500"/>
    <n v="1223"/>
    <x v="2"/>
  </r>
  <r>
    <n v="1"/>
    <s v="3929 SE 11th St"/>
    <n v="58000"/>
    <n v="800"/>
    <x v="2"/>
  </r>
  <r>
    <n v="1"/>
    <s v="11411 N May Ave Unit B"/>
    <n v="56999"/>
    <n v="1035"/>
    <x v="0"/>
  </r>
  <r>
    <n v="1"/>
    <s v="1414 NW 98th St"/>
    <n v="53500"/>
    <n v="848"/>
    <x v="2"/>
  </r>
  <r>
    <n v="1"/>
    <s v="3317 S Douglas Ave"/>
    <n v="53000"/>
    <n v="1265"/>
    <x v="2"/>
  </r>
  <r>
    <n v="1"/>
    <s v="6042 NW 47th St"/>
    <n v="50000"/>
    <n v="888"/>
    <x v="0"/>
  </r>
  <r>
    <n v="1"/>
    <s v="2306 SW 22nd St"/>
    <n v="49900"/>
    <n v="1278"/>
    <x v="0"/>
  </r>
  <r>
    <n v="1"/>
    <s v="2504 SW 35th St"/>
    <n v="49900"/>
    <n v="884"/>
    <x v="0"/>
  </r>
  <r>
    <n v="1"/>
    <s v="3809 NW 14th St"/>
    <n v="49000"/>
    <n v="1010"/>
    <x v="0"/>
  </r>
  <r>
    <n v="1"/>
    <s v="6303 Anderson Dr"/>
    <n v="43500"/>
    <n v="720"/>
    <x v="0"/>
  </r>
  <r>
    <n v="1"/>
    <s v="6303 Anderson Dr"/>
    <n v="43500"/>
    <n v="720"/>
    <x v="0"/>
  </r>
  <r>
    <n v="1"/>
    <s v="4005 SE 46th St"/>
    <n v="39600"/>
    <n v="1061"/>
    <x v="2"/>
  </r>
  <r>
    <n v="1"/>
    <s v="3949 NW 9th St"/>
    <n v="29900"/>
    <n v="836"/>
    <x v="0"/>
  </r>
</pivotCacheRecords>
</file>

<file path=xl/pivotTables/_rels/pivotTable1.xml.rels><?xml version="1.0" encoding="UTF-8"?>

<Relationships xmlns="http://schemas.openxmlformats.org/package/2006/relationships">
  <Relationship Id="rId1" Type="http://schemas.openxmlformats.org/officeDocument/2006/relationships/pivotCacheDefinition" Target="../pivotCache/pivotCacheDefinition1.xml"/>
</Relationships>
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N2:O7" firstHeaderRow="1" firstDataRow="1" firstDataCol="1"/>
  <pivotFields count="5">
    <pivotField dataField="1" showAll="0"/>
    <pivotField showAll="0"/>
    <pivotField numFmtId="6" showAll="0"/>
    <pivotField showAll="0"/>
    <pivotField axis="axisRow" showAll="0">
      <items count="5">
        <item x="0"/>
        <item x="2"/>
        <item x="1"/>
        <item x="3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Bedroom Distribution" fld="0" baseField="4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ivotTable" Target="../pivotTables/pivotTable1.xml"/>
  <Relationship Id="rId2" Type="http://schemas.openxmlformats.org/officeDocument/2006/relationships/printerSettings" Target="../printerSettings/printerSettings1.bin"/>
  <Relationship Id="rId3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C28" workbookViewId="0">
      <selection activeCell="H29" sqref="H29"/>
    </sheetView>
  </sheetViews>
  <sheetFormatPr defaultRowHeight="15" x14ac:dyDescent="0.25"/>
  <cols>
    <col min="2" max="2" width="25.28515625" bestFit="1" customWidth="1"/>
    <col min="8" max="8" width="27.42578125" customWidth="1"/>
    <col min="9" max="9" width="18.42578125" customWidth="1"/>
    <col min="10" max="10" width="15.140625" customWidth="1"/>
    <col min="11" max="11" width="20.42578125" customWidth="1"/>
    <col min="12" max="13" width="8.28515625" customWidth="1"/>
    <col min="14" max="14" width="13.140625" bestFit="1" customWidth="1"/>
    <col min="15" max="15" width="20.42578125" bestFit="1" customWidth="1"/>
    <col min="16" max="32" width="8.28515625" customWidth="1"/>
    <col min="33" max="92" width="9.28515625" bestFit="1" customWidth="1"/>
    <col min="93" max="93" width="11.28515625" bestFit="1" customWidth="1"/>
  </cols>
  <sheetData>
    <row r="1" spans="1:18" x14ac:dyDescent="0.25">
      <c r="A1" t="s">
        <v>103</v>
      </c>
      <c r="B1" t="s">
        <v>96</v>
      </c>
      <c r="C1" t="s">
        <v>97</v>
      </c>
      <c r="D1" t="s">
        <v>98</v>
      </c>
      <c r="E1" t="s">
        <v>99</v>
      </c>
      <c r="H1" s="55" t="s">
        <v>100</v>
      </c>
      <c r="I1" s="61"/>
      <c r="J1" s="61"/>
      <c r="K1" s="61"/>
      <c r="L1" s="61"/>
      <c r="M1" s="61"/>
      <c r="N1" s="61"/>
      <c r="O1" s="61"/>
      <c r="P1" s="61"/>
      <c r="Q1" s="61"/>
      <c r="R1" s="56"/>
    </row>
    <row r="2" spans="1:18" x14ac:dyDescent="0.25">
      <c r="A2">
        <v>1</v>
      </c>
      <c r="B2" t="s">
        <v>31</v>
      </c>
      <c r="C2" s="1">
        <v>595000</v>
      </c>
      <c r="D2" s="2">
        <v>2013</v>
      </c>
      <c r="E2">
        <v>2</v>
      </c>
      <c r="H2" s="4" t="s">
        <v>102</v>
      </c>
      <c r="I2" s="5">
        <v>7</v>
      </c>
      <c r="J2" s="5"/>
      <c r="K2" s="5"/>
      <c r="L2" s="5"/>
      <c r="M2" s="5"/>
      <c r="N2" s="35" t="s">
        <v>132</v>
      </c>
      <c r="O2" t="s">
        <v>134</v>
      </c>
      <c r="P2" s="5"/>
      <c r="Q2" s="5"/>
      <c r="R2" s="6"/>
    </row>
    <row r="3" spans="1:18" x14ac:dyDescent="0.25">
      <c r="A3">
        <v>1</v>
      </c>
      <c r="B3" t="s">
        <v>39</v>
      </c>
      <c r="C3" s="1">
        <v>459900</v>
      </c>
      <c r="D3" s="2">
        <v>3095</v>
      </c>
      <c r="E3">
        <v>4</v>
      </c>
      <c r="H3" s="4" t="s">
        <v>101</v>
      </c>
      <c r="I3" s="5">
        <v>80000</v>
      </c>
      <c r="J3" s="5"/>
      <c r="K3" s="5"/>
      <c r="L3" s="5"/>
      <c r="M3" s="5"/>
      <c r="N3" s="36">
        <v>2</v>
      </c>
      <c r="O3" s="34">
        <v>21</v>
      </c>
      <c r="P3" s="5"/>
      <c r="Q3" s="5"/>
      <c r="R3" s="6"/>
    </row>
    <row r="4" spans="1:18" x14ac:dyDescent="0.25">
      <c r="A4">
        <v>1</v>
      </c>
      <c r="B4" t="s">
        <v>46</v>
      </c>
      <c r="C4" s="1">
        <v>454900</v>
      </c>
      <c r="D4" s="2">
        <v>3215</v>
      </c>
      <c r="E4">
        <v>4</v>
      </c>
      <c r="H4" s="4"/>
      <c r="I4" s="5"/>
      <c r="J4" s="5"/>
      <c r="K4" s="5"/>
      <c r="L4" s="5"/>
      <c r="M4" s="5"/>
      <c r="N4" s="36">
        <v>3</v>
      </c>
      <c r="O4" s="34">
        <v>63</v>
      </c>
      <c r="P4" s="5"/>
      <c r="Q4" s="5"/>
      <c r="R4" s="6"/>
    </row>
    <row r="5" spans="1:18" x14ac:dyDescent="0.25">
      <c r="A5">
        <v>1</v>
      </c>
      <c r="B5" t="s">
        <v>32</v>
      </c>
      <c r="C5" s="1">
        <v>425000</v>
      </c>
      <c r="D5" s="2">
        <v>2892</v>
      </c>
      <c r="E5">
        <v>3</v>
      </c>
      <c r="H5" s="4" t="s">
        <v>111</v>
      </c>
      <c r="I5" s="5" t="s">
        <v>103</v>
      </c>
      <c r="J5" s="5"/>
      <c r="K5" s="5"/>
      <c r="L5" s="5"/>
      <c r="M5" s="5"/>
      <c r="N5" s="36">
        <v>4</v>
      </c>
      <c r="O5" s="34">
        <v>13</v>
      </c>
      <c r="P5" s="5"/>
      <c r="Q5" s="5"/>
      <c r="R5" s="6"/>
    </row>
    <row r="6" spans="1:18" x14ac:dyDescent="0.25">
      <c r="A6">
        <v>1</v>
      </c>
      <c r="B6" t="s">
        <v>49</v>
      </c>
      <c r="C6" s="1">
        <v>400000</v>
      </c>
      <c r="D6" s="2">
        <v>7000</v>
      </c>
      <c r="E6">
        <v>5</v>
      </c>
      <c r="H6" s="7" t="s">
        <v>104</v>
      </c>
      <c r="I6" s="8">
        <v>22</v>
      </c>
      <c r="J6" s="5"/>
      <c r="K6" s="9"/>
      <c r="L6" s="8"/>
      <c r="M6" s="5"/>
      <c r="N6" s="36">
        <v>5</v>
      </c>
      <c r="O6" s="34">
        <v>3</v>
      </c>
      <c r="P6" s="5"/>
      <c r="Q6" s="5"/>
      <c r="R6" s="6"/>
    </row>
    <row r="7" spans="1:18" x14ac:dyDescent="0.25">
      <c r="A7">
        <v>1</v>
      </c>
      <c r="B7" t="s">
        <v>67</v>
      </c>
      <c r="C7" s="1">
        <v>393100</v>
      </c>
      <c r="D7" s="2">
        <v>3931</v>
      </c>
      <c r="E7">
        <v>5</v>
      </c>
      <c r="H7" s="7" t="s">
        <v>105</v>
      </c>
      <c r="I7" s="8">
        <v>33</v>
      </c>
      <c r="J7" s="5"/>
      <c r="K7" s="9"/>
      <c r="L7" s="8"/>
      <c r="M7" s="5"/>
      <c r="N7" s="36" t="s">
        <v>133</v>
      </c>
      <c r="O7" s="34">
        <v>100</v>
      </c>
      <c r="P7" s="5"/>
      <c r="Q7" s="5"/>
      <c r="R7" s="6"/>
    </row>
    <row r="8" spans="1:18" x14ac:dyDescent="0.25">
      <c r="A8">
        <v>1</v>
      </c>
      <c r="B8" t="s">
        <v>68</v>
      </c>
      <c r="C8" s="1">
        <v>375000</v>
      </c>
      <c r="D8" s="2">
        <v>1610</v>
      </c>
      <c r="E8">
        <v>2</v>
      </c>
      <c r="H8" s="7" t="s">
        <v>106</v>
      </c>
      <c r="I8" s="8">
        <v>26</v>
      </c>
      <c r="J8" s="5"/>
      <c r="K8" s="9"/>
      <c r="L8" s="8"/>
      <c r="M8" s="5"/>
      <c r="N8" s="5"/>
      <c r="O8" s="5"/>
      <c r="P8" s="5"/>
      <c r="Q8" s="5"/>
      <c r="R8" s="6"/>
    </row>
    <row r="9" spans="1:18" x14ac:dyDescent="0.25">
      <c r="A9">
        <v>1</v>
      </c>
      <c r="B9" t="s">
        <v>34</v>
      </c>
      <c r="C9" s="1">
        <v>340000</v>
      </c>
      <c r="D9" s="2">
        <v>2967</v>
      </c>
      <c r="E9">
        <v>3</v>
      </c>
      <c r="H9" s="7" t="s">
        <v>107</v>
      </c>
      <c r="I9" s="8">
        <v>10</v>
      </c>
      <c r="J9" s="5"/>
      <c r="K9" s="9"/>
      <c r="L9" s="8"/>
      <c r="M9" s="5"/>
      <c r="N9" s="5"/>
      <c r="O9" s="5"/>
      <c r="P9" s="5"/>
      <c r="Q9" s="5"/>
      <c r="R9" s="6"/>
    </row>
    <row r="10" spans="1:18" x14ac:dyDescent="0.25">
      <c r="A10">
        <v>1</v>
      </c>
      <c r="B10" t="s">
        <v>26</v>
      </c>
      <c r="C10" s="1">
        <v>333500</v>
      </c>
      <c r="D10" s="2">
        <v>2578</v>
      </c>
      <c r="E10">
        <v>4</v>
      </c>
      <c r="H10" s="7" t="s">
        <v>108</v>
      </c>
      <c r="I10" s="8">
        <v>4</v>
      </c>
      <c r="J10" s="5"/>
      <c r="K10" s="9"/>
      <c r="L10" s="8"/>
      <c r="M10" s="5"/>
      <c r="N10" s="5"/>
      <c r="O10" s="5"/>
      <c r="P10" s="5"/>
      <c r="Q10" s="5"/>
      <c r="R10" s="6"/>
    </row>
    <row r="11" spans="1:18" x14ac:dyDescent="0.25">
      <c r="A11">
        <v>1</v>
      </c>
      <c r="B11" t="s">
        <v>76</v>
      </c>
      <c r="C11" s="1">
        <v>310254</v>
      </c>
      <c r="D11" s="2">
        <v>2300</v>
      </c>
      <c r="E11">
        <v>3</v>
      </c>
      <c r="H11" s="7" t="s">
        <v>109</v>
      </c>
      <c r="I11" s="8">
        <v>4</v>
      </c>
      <c r="J11" s="5"/>
      <c r="K11" s="9"/>
      <c r="L11" s="8"/>
      <c r="M11" s="5"/>
      <c r="N11" s="5"/>
      <c r="O11" s="5"/>
      <c r="P11" s="5"/>
      <c r="Q11" s="5"/>
      <c r="R11" s="6"/>
    </row>
    <row r="12" spans="1:18" x14ac:dyDescent="0.25">
      <c r="A12">
        <v>1</v>
      </c>
      <c r="B12" t="s">
        <v>3</v>
      </c>
      <c r="C12" s="1">
        <v>310000</v>
      </c>
      <c r="D12" s="2">
        <v>2371</v>
      </c>
      <c r="E12">
        <v>3</v>
      </c>
      <c r="H12" s="7" t="s">
        <v>110</v>
      </c>
      <c r="I12" s="8">
        <v>1</v>
      </c>
      <c r="J12" s="5"/>
      <c r="K12" s="9"/>
      <c r="L12" s="8"/>
      <c r="M12" s="5"/>
      <c r="N12" s="5"/>
      <c r="O12" s="5"/>
      <c r="P12" s="5"/>
      <c r="Q12" s="5"/>
      <c r="R12" s="6"/>
    </row>
    <row r="13" spans="1:18" x14ac:dyDescent="0.25">
      <c r="A13">
        <v>1</v>
      </c>
      <c r="B13" t="s">
        <v>80</v>
      </c>
      <c r="C13" s="1">
        <v>300000</v>
      </c>
      <c r="D13" s="2">
        <v>1963</v>
      </c>
      <c r="E13">
        <v>3</v>
      </c>
      <c r="H13" s="10"/>
      <c r="I13" s="3">
        <f>SUM(I6:I12)</f>
        <v>100</v>
      </c>
      <c r="J13" s="5"/>
      <c r="K13" s="5"/>
      <c r="L13" s="5"/>
      <c r="M13" s="5"/>
      <c r="N13" s="5"/>
      <c r="O13" s="5"/>
      <c r="P13" s="66" t="s">
        <v>135</v>
      </c>
      <c r="Q13" s="66"/>
      <c r="R13" s="67"/>
    </row>
    <row r="14" spans="1:18" x14ac:dyDescent="0.25">
      <c r="A14">
        <v>1</v>
      </c>
      <c r="B14" t="s">
        <v>4</v>
      </c>
      <c r="C14" s="1">
        <v>294900</v>
      </c>
      <c r="D14" s="2">
        <v>2295</v>
      </c>
      <c r="E14">
        <v>3</v>
      </c>
      <c r="H14" s="4"/>
      <c r="I14" s="5"/>
      <c r="J14" s="5"/>
      <c r="K14" s="5"/>
      <c r="L14" s="5"/>
      <c r="M14" s="5"/>
      <c r="N14" s="5"/>
      <c r="O14" s="5"/>
      <c r="P14" s="66"/>
      <c r="Q14" s="66"/>
      <c r="R14" s="67"/>
    </row>
    <row r="15" spans="1:18" x14ac:dyDescent="0.25">
      <c r="A15">
        <v>1</v>
      </c>
      <c r="B15" t="s">
        <v>65</v>
      </c>
      <c r="C15" s="1">
        <v>285000</v>
      </c>
      <c r="D15" s="2">
        <v>2985</v>
      </c>
      <c r="E15">
        <v>4</v>
      </c>
      <c r="H15" s="62" t="s">
        <v>130</v>
      </c>
      <c r="I15" s="63"/>
      <c r="J15" s="5"/>
      <c r="K15" s="5"/>
      <c r="L15" s="5"/>
      <c r="M15" s="5"/>
      <c r="N15" s="5"/>
      <c r="O15" s="5"/>
      <c r="P15" s="66"/>
      <c r="Q15" s="66"/>
      <c r="R15" s="67"/>
    </row>
    <row r="16" spans="1:18" x14ac:dyDescent="0.25">
      <c r="A16">
        <v>1</v>
      </c>
      <c r="B16" t="s">
        <v>75</v>
      </c>
      <c r="C16" s="1">
        <v>273079</v>
      </c>
      <c r="D16" s="2">
        <v>2051</v>
      </c>
      <c r="E16">
        <v>4</v>
      </c>
      <c r="H16" s="62"/>
      <c r="I16" s="63"/>
      <c r="J16" s="5"/>
      <c r="K16" s="5"/>
      <c r="L16" s="5"/>
      <c r="M16" s="5"/>
      <c r="N16" s="5"/>
      <c r="O16" s="5"/>
      <c r="P16" s="66"/>
      <c r="Q16" s="66"/>
      <c r="R16" s="67"/>
    </row>
    <row r="17" spans="1:18" x14ac:dyDescent="0.25">
      <c r="A17">
        <v>1</v>
      </c>
      <c r="B17" t="s">
        <v>82</v>
      </c>
      <c r="C17" s="1">
        <v>250000</v>
      </c>
      <c r="D17" s="2">
        <v>1230</v>
      </c>
      <c r="E17">
        <v>3</v>
      </c>
      <c r="H17" s="62"/>
      <c r="I17" s="63"/>
      <c r="J17" s="5"/>
      <c r="K17" s="5"/>
      <c r="L17" s="5"/>
      <c r="M17" s="5"/>
      <c r="N17" s="5"/>
      <c r="O17" s="5"/>
      <c r="P17" s="66"/>
      <c r="Q17" s="66"/>
      <c r="R17" s="67"/>
    </row>
    <row r="18" spans="1:18" ht="15.75" thickBot="1" x14ac:dyDescent="0.3">
      <c r="A18">
        <v>1</v>
      </c>
      <c r="B18" t="s">
        <v>5</v>
      </c>
      <c r="C18" s="1">
        <v>249900</v>
      </c>
      <c r="D18" s="2">
        <v>2149</v>
      </c>
      <c r="E18">
        <v>4</v>
      </c>
      <c r="H18" s="64"/>
      <c r="I18" s="65"/>
      <c r="J18" s="11"/>
      <c r="K18" s="11"/>
      <c r="L18" s="11"/>
      <c r="M18" s="11"/>
      <c r="N18" s="11"/>
      <c r="O18" s="11"/>
      <c r="P18" s="68"/>
      <c r="Q18" s="68"/>
      <c r="R18" s="69"/>
    </row>
    <row r="19" spans="1:18" ht="15.75" thickBot="1" x14ac:dyDescent="0.3">
      <c r="A19">
        <v>1</v>
      </c>
      <c r="B19" t="s">
        <v>12</v>
      </c>
      <c r="C19" s="1">
        <v>249900</v>
      </c>
      <c r="D19" s="2">
        <v>2967</v>
      </c>
      <c r="E19">
        <v>4</v>
      </c>
    </row>
    <row r="20" spans="1:18" x14ac:dyDescent="0.25">
      <c r="A20">
        <v>1</v>
      </c>
      <c r="B20" t="s">
        <v>20</v>
      </c>
      <c r="C20" s="1">
        <v>240000</v>
      </c>
      <c r="D20" s="2">
        <v>2355</v>
      </c>
      <c r="E20">
        <v>3</v>
      </c>
      <c r="H20" s="55" t="s">
        <v>131</v>
      </c>
      <c r="I20" s="56"/>
      <c r="J20" s="55" t="s">
        <v>138</v>
      </c>
      <c r="K20" s="56"/>
      <c r="L20" s="24"/>
      <c r="N20" s="47" t="s">
        <v>97</v>
      </c>
      <c r="O20" s="48" t="s">
        <v>98</v>
      </c>
      <c r="P20" s="24"/>
      <c r="Q20" s="24"/>
      <c r="R20" s="24"/>
    </row>
    <row r="21" spans="1:18" x14ac:dyDescent="0.25">
      <c r="A21">
        <v>1</v>
      </c>
      <c r="B21" t="s">
        <v>37</v>
      </c>
      <c r="C21" s="1">
        <v>236900</v>
      </c>
      <c r="D21" s="2">
        <v>2010</v>
      </c>
      <c r="E21">
        <v>3</v>
      </c>
      <c r="H21" s="4"/>
      <c r="I21" s="6"/>
      <c r="J21" s="4"/>
      <c r="K21" s="6"/>
      <c r="L21" s="23"/>
      <c r="M21" t="s">
        <v>141</v>
      </c>
      <c r="N21" s="42">
        <f>MAX(prices)-MIN(prices)</f>
        <v>565100</v>
      </c>
      <c r="O21" s="17">
        <f>MAX(SF)-MIN(SF)</f>
        <v>6280</v>
      </c>
      <c r="P21" s="23"/>
      <c r="Q21" s="23"/>
      <c r="R21" s="23"/>
    </row>
    <row r="22" spans="1:18" ht="18.75" x14ac:dyDescent="0.3">
      <c r="A22">
        <v>1</v>
      </c>
      <c r="B22" t="s">
        <v>55</v>
      </c>
      <c r="C22" s="1">
        <v>232000</v>
      </c>
      <c r="D22" s="2">
        <v>2459</v>
      </c>
      <c r="E22">
        <v>3</v>
      </c>
      <c r="H22" s="12" t="s">
        <v>112</v>
      </c>
      <c r="I22" s="38">
        <f>AVERAGE(prices)</f>
        <v>168758.15</v>
      </c>
      <c r="J22" s="12" t="s">
        <v>112</v>
      </c>
      <c r="K22" s="40">
        <f>AVERAGE(D2:D101)</f>
        <v>1702.21</v>
      </c>
      <c r="L22" s="23"/>
      <c r="M22" t="s">
        <v>142</v>
      </c>
      <c r="N22" s="17">
        <f>VAR(prices)</f>
        <v>11424196312.593435</v>
      </c>
      <c r="O22" s="17">
        <f>VAR(SF)</f>
        <v>721648.32919191895</v>
      </c>
      <c r="P22" s="23"/>
      <c r="Q22" s="23"/>
      <c r="R22" s="23"/>
    </row>
    <row r="23" spans="1:18" ht="18.75" x14ac:dyDescent="0.3">
      <c r="A23">
        <v>1</v>
      </c>
      <c r="B23" t="s">
        <v>7</v>
      </c>
      <c r="C23" s="1">
        <v>229900</v>
      </c>
      <c r="D23" s="2">
        <v>1220</v>
      </c>
      <c r="E23">
        <v>3</v>
      </c>
      <c r="H23" s="13"/>
      <c r="I23" s="38"/>
      <c r="J23" s="13"/>
      <c r="K23" s="40"/>
      <c r="L23" s="23"/>
      <c r="M23" s="23" t="s">
        <v>143</v>
      </c>
      <c r="N23" s="52">
        <f>_xlfn.STDEV.P(prices)</f>
        <v>106348.26914185064</v>
      </c>
      <c r="O23" s="53">
        <f>_xlfn.STDEV.P(SF)</f>
        <v>845.24070293615182</v>
      </c>
      <c r="P23" s="23"/>
      <c r="Q23" s="23"/>
      <c r="R23" s="23"/>
    </row>
    <row r="24" spans="1:18" ht="18.75" x14ac:dyDescent="0.3">
      <c r="A24">
        <v>1</v>
      </c>
      <c r="B24" t="s">
        <v>85</v>
      </c>
      <c r="C24" s="1">
        <v>220000</v>
      </c>
      <c r="D24" s="2">
        <v>1906</v>
      </c>
      <c r="E24">
        <v>3</v>
      </c>
      <c r="H24" s="12" t="s">
        <v>113</v>
      </c>
      <c r="I24" s="38">
        <f>MEDIAN(prices)</f>
        <v>146250</v>
      </c>
      <c r="J24" s="12" t="s">
        <v>113</v>
      </c>
      <c r="K24" s="40">
        <f>MEDIAN(D2:D101)</f>
        <v>1542</v>
      </c>
      <c r="L24" s="23"/>
      <c r="M24" s="23"/>
      <c r="N24" s="23"/>
      <c r="O24" s="23"/>
      <c r="P24" s="23"/>
      <c r="Q24" s="23"/>
      <c r="R24" s="23"/>
    </row>
    <row r="25" spans="1:18" ht="18.75" x14ac:dyDescent="0.3">
      <c r="A25">
        <v>1</v>
      </c>
      <c r="B25" t="s">
        <v>85</v>
      </c>
      <c r="C25" s="1">
        <v>220000</v>
      </c>
      <c r="D25" s="2">
        <v>1906</v>
      </c>
      <c r="E25">
        <v>3</v>
      </c>
      <c r="H25" s="13"/>
      <c r="I25" s="38"/>
      <c r="J25" s="13"/>
      <c r="K25" s="40"/>
      <c r="L25" s="23"/>
      <c r="N25">
        <f>SQRT(N22)</f>
        <v>106884.03207492425</v>
      </c>
      <c r="O25" s="37"/>
      <c r="P25" s="37"/>
      <c r="Q25" s="37"/>
      <c r="R25" s="37"/>
    </row>
    <row r="26" spans="1:18" ht="19.5" thickBot="1" x14ac:dyDescent="0.35">
      <c r="A26">
        <v>1</v>
      </c>
      <c r="B26" t="s">
        <v>36</v>
      </c>
      <c r="C26" s="1">
        <v>219500</v>
      </c>
      <c r="D26" s="2">
        <v>1868</v>
      </c>
      <c r="E26">
        <v>3</v>
      </c>
      <c r="H26" s="14" t="s">
        <v>114</v>
      </c>
      <c r="I26" s="39">
        <f>_xlfn.MODE.SNGL(prices)</f>
        <v>171900</v>
      </c>
      <c r="J26" s="14" t="s">
        <v>114</v>
      </c>
      <c r="K26" s="41">
        <f>_xlfn.MODE.SNGL(D2:D101)</f>
        <v>1906</v>
      </c>
      <c r="L26" s="23"/>
      <c r="O26" s="23"/>
      <c r="P26" s="23"/>
      <c r="Q26" s="23"/>
      <c r="R26" s="23"/>
    </row>
    <row r="27" spans="1:18" ht="15.75" thickBot="1" x14ac:dyDescent="0.3">
      <c r="A27">
        <v>1</v>
      </c>
      <c r="B27" t="s">
        <v>40</v>
      </c>
      <c r="C27" s="1">
        <v>215000</v>
      </c>
      <c r="D27" s="2">
        <v>1963</v>
      </c>
      <c r="E27">
        <v>3</v>
      </c>
      <c r="H27" s="9"/>
      <c r="I27" s="8"/>
      <c r="J27" s="23"/>
      <c r="K27" s="23"/>
      <c r="L27" s="23"/>
      <c r="O27" s="23"/>
      <c r="P27" s="23"/>
      <c r="Q27" s="23"/>
      <c r="R27" s="23"/>
    </row>
    <row r="28" spans="1:18" x14ac:dyDescent="0.25">
      <c r="A28">
        <v>1</v>
      </c>
      <c r="B28" t="s">
        <v>18</v>
      </c>
      <c r="C28" s="1">
        <v>207500</v>
      </c>
      <c r="D28" s="2">
        <v>1223</v>
      </c>
      <c r="E28">
        <v>3</v>
      </c>
      <c r="H28" s="57" t="s">
        <v>139</v>
      </c>
      <c r="I28" s="58"/>
      <c r="J28" s="59" t="s">
        <v>140</v>
      </c>
      <c r="K28" s="60"/>
      <c r="L28" s="23"/>
      <c r="P28" s="23"/>
      <c r="Q28" s="23"/>
      <c r="R28" s="23"/>
    </row>
    <row r="29" spans="1:18" x14ac:dyDescent="0.25">
      <c r="A29">
        <v>1</v>
      </c>
      <c r="B29" t="s">
        <v>16</v>
      </c>
      <c r="C29" s="1">
        <v>199999</v>
      </c>
      <c r="D29" s="2">
        <v>1163</v>
      </c>
      <c r="E29">
        <v>3</v>
      </c>
      <c r="H29" s="50">
        <f>_xlfn.QUARTILE.INC(prices,0)</f>
        <v>29900</v>
      </c>
      <c r="I29" s="43">
        <v>0</v>
      </c>
      <c r="J29" s="45">
        <f>_xlfn.QUARTILE.INC(D2:D101,0)</f>
        <v>720</v>
      </c>
      <c r="K29" s="43">
        <v>0</v>
      </c>
      <c r="L29" s="23"/>
      <c r="P29" s="23"/>
      <c r="Q29" s="23"/>
      <c r="R29" s="23"/>
    </row>
    <row r="30" spans="1:18" x14ac:dyDescent="0.25">
      <c r="A30">
        <v>1</v>
      </c>
      <c r="B30" t="s">
        <v>23</v>
      </c>
      <c r="C30" s="1">
        <v>199900</v>
      </c>
      <c r="D30" s="2">
        <v>2025</v>
      </c>
      <c r="E30">
        <v>3</v>
      </c>
      <c r="H30" s="50">
        <f>_xlfn.QUARTILE.INC(prices,1)</f>
        <v>89675</v>
      </c>
      <c r="I30" s="43">
        <v>0.25</v>
      </c>
      <c r="J30" s="45">
        <f>_xlfn.QUARTILE.INC(D3:D102,1)</f>
        <v>1163</v>
      </c>
      <c r="K30" s="43">
        <v>0.25</v>
      </c>
      <c r="L30" s="23"/>
      <c r="P30" s="23"/>
      <c r="Q30" s="23"/>
      <c r="R30" s="23"/>
    </row>
    <row r="31" spans="1:18" x14ac:dyDescent="0.25">
      <c r="A31">
        <v>1</v>
      </c>
      <c r="B31" t="s">
        <v>47</v>
      </c>
      <c r="C31" s="1">
        <v>199900</v>
      </c>
      <c r="D31" s="2">
        <v>1748</v>
      </c>
      <c r="E31">
        <v>3</v>
      </c>
      <c r="H31" s="50">
        <f>_xlfn.QUARTILE.INC(prices,2)</f>
        <v>146250</v>
      </c>
      <c r="I31" s="43">
        <v>0.5</v>
      </c>
      <c r="J31" s="45">
        <f>_xlfn.QUARTILE.INC(D4:D103,2)</f>
        <v>1533.5</v>
      </c>
      <c r="K31" s="43">
        <v>0.5</v>
      </c>
      <c r="L31" s="23"/>
      <c r="P31" s="23"/>
      <c r="Q31" s="23"/>
      <c r="R31" s="23"/>
    </row>
    <row r="32" spans="1:18" x14ac:dyDescent="0.25">
      <c r="A32">
        <v>1</v>
      </c>
      <c r="B32" t="s">
        <v>51</v>
      </c>
      <c r="C32" s="1">
        <v>199243</v>
      </c>
      <c r="D32" s="2">
        <v>3050</v>
      </c>
      <c r="E32">
        <v>4</v>
      </c>
      <c r="H32" s="50">
        <f>_xlfn.QUARTILE.INC(prices,3)</f>
        <v>216125</v>
      </c>
      <c r="I32" s="43">
        <v>0.75</v>
      </c>
      <c r="J32" s="45">
        <f>_xlfn.QUARTILE.INC(D5:D104,3)</f>
        <v>1941</v>
      </c>
      <c r="K32" s="43">
        <v>0.75</v>
      </c>
      <c r="L32" s="23"/>
      <c r="M32" s="23"/>
      <c r="N32" s="23"/>
      <c r="O32" s="23"/>
      <c r="P32" s="23"/>
      <c r="Q32" s="23"/>
      <c r="R32" s="23"/>
    </row>
    <row r="33" spans="1:18" ht="15.75" thickBot="1" x14ac:dyDescent="0.3">
      <c r="A33">
        <v>1</v>
      </c>
      <c r="B33" t="s">
        <v>48</v>
      </c>
      <c r="C33" s="1">
        <v>195000</v>
      </c>
      <c r="D33" s="2">
        <v>1941</v>
      </c>
      <c r="E33">
        <v>3</v>
      </c>
      <c r="H33" s="51">
        <f>_xlfn.QUARTILE.INC(prices,4)</f>
        <v>595000</v>
      </c>
      <c r="I33" s="44">
        <v>1</v>
      </c>
      <c r="J33" s="46">
        <f>_xlfn.QUARTILE.INC(D6:D105,4)</f>
        <v>7000</v>
      </c>
      <c r="K33" s="44">
        <v>1</v>
      </c>
      <c r="L33" s="23"/>
      <c r="M33" s="23"/>
      <c r="N33" s="23"/>
      <c r="O33" s="23"/>
      <c r="P33" s="23"/>
      <c r="Q33" s="23"/>
      <c r="R33" s="23"/>
    </row>
    <row r="34" spans="1:18" x14ac:dyDescent="0.25">
      <c r="A34">
        <v>1</v>
      </c>
      <c r="B34" t="s">
        <v>62</v>
      </c>
      <c r="C34" s="1">
        <v>189900</v>
      </c>
      <c r="D34" s="2">
        <v>1616</v>
      </c>
      <c r="E34">
        <v>3</v>
      </c>
      <c r="J34" s="23"/>
      <c r="K34" s="23"/>
      <c r="L34" s="23"/>
      <c r="M34" s="23"/>
      <c r="N34" s="23"/>
      <c r="O34" s="23"/>
      <c r="P34" s="23"/>
      <c r="Q34" s="23"/>
      <c r="R34" s="23"/>
    </row>
    <row r="35" spans="1:18" x14ac:dyDescent="0.25">
      <c r="A35">
        <v>1</v>
      </c>
      <c r="B35" t="s">
        <v>87</v>
      </c>
      <c r="C35" s="1">
        <v>189500</v>
      </c>
      <c r="D35" s="2">
        <v>3371</v>
      </c>
      <c r="E35">
        <v>5</v>
      </c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A36">
        <v>1</v>
      </c>
      <c r="B36" t="s">
        <v>56</v>
      </c>
      <c r="C36" s="1">
        <v>179900</v>
      </c>
      <c r="D36" s="2">
        <v>2257</v>
      </c>
      <c r="E36">
        <v>4</v>
      </c>
    </row>
    <row r="37" spans="1:18" x14ac:dyDescent="0.25">
      <c r="A37">
        <v>1</v>
      </c>
      <c r="B37" t="s">
        <v>64</v>
      </c>
      <c r="C37" s="1">
        <v>179900</v>
      </c>
      <c r="D37" s="2">
        <v>1711</v>
      </c>
      <c r="E37">
        <v>3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5">
      <c r="A38">
        <v>1</v>
      </c>
      <c r="B38" t="s">
        <v>14</v>
      </c>
      <c r="C38" s="1">
        <v>175000</v>
      </c>
      <c r="D38" s="2">
        <v>1194</v>
      </c>
      <c r="E38">
        <v>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5">
      <c r="A39">
        <v>1</v>
      </c>
      <c r="B39" t="s">
        <v>13</v>
      </c>
      <c r="C39" s="1">
        <v>171900</v>
      </c>
      <c r="D39" s="2">
        <v>1542</v>
      </c>
      <c r="E39">
        <v>3</v>
      </c>
      <c r="K39" s="21" t="s">
        <v>128</v>
      </c>
    </row>
    <row r="40" spans="1:18" x14ac:dyDescent="0.25">
      <c r="A40">
        <v>1</v>
      </c>
      <c r="B40" t="s">
        <v>17</v>
      </c>
      <c r="C40" s="1">
        <v>171900</v>
      </c>
      <c r="D40" s="2">
        <v>1906</v>
      </c>
      <c r="E40">
        <v>3</v>
      </c>
    </row>
    <row r="41" spans="1:18" x14ac:dyDescent="0.25">
      <c r="A41">
        <v>1</v>
      </c>
      <c r="B41" t="s">
        <v>19</v>
      </c>
      <c r="C41" s="1">
        <v>171900</v>
      </c>
      <c r="D41" s="2">
        <v>1060</v>
      </c>
      <c r="E41">
        <v>3</v>
      </c>
    </row>
    <row r="42" spans="1:18" ht="15" customHeight="1" x14ac:dyDescent="0.25">
      <c r="A42">
        <v>1</v>
      </c>
      <c r="B42" t="s">
        <v>42</v>
      </c>
      <c r="C42" s="1">
        <v>169900</v>
      </c>
      <c r="D42" s="2">
        <v>1525</v>
      </c>
      <c r="E42">
        <v>3</v>
      </c>
      <c r="H42" s="17"/>
      <c r="I42" s="17" t="s">
        <v>115</v>
      </c>
      <c r="J42" s="17" t="s">
        <v>116</v>
      </c>
      <c r="K42" s="17" t="s">
        <v>117</v>
      </c>
      <c r="L42" s="16"/>
      <c r="M42" s="70" t="s">
        <v>136</v>
      </c>
      <c r="N42" s="70"/>
      <c r="O42" s="70"/>
      <c r="P42" s="23"/>
      <c r="Q42" s="23"/>
      <c r="R42" s="23"/>
    </row>
    <row r="43" spans="1:18" x14ac:dyDescent="0.25">
      <c r="A43">
        <v>1</v>
      </c>
      <c r="B43" t="s">
        <v>45</v>
      </c>
      <c r="C43" s="1">
        <v>165000</v>
      </c>
      <c r="D43" s="2">
        <v>1564</v>
      </c>
      <c r="E43">
        <v>3</v>
      </c>
      <c r="H43" s="17" t="s">
        <v>118</v>
      </c>
      <c r="I43" s="18">
        <v>-45009.91</v>
      </c>
      <c r="J43" s="18">
        <v>3.21</v>
      </c>
      <c r="K43" s="18">
        <v>1.62</v>
      </c>
      <c r="L43" s="16"/>
      <c r="M43" s="70"/>
      <c r="N43" s="70"/>
      <c r="O43" s="70"/>
      <c r="P43" s="23"/>
      <c r="Q43" s="23"/>
      <c r="R43" s="23"/>
    </row>
    <row r="44" spans="1:18" x14ac:dyDescent="0.25">
      <c r="A44">
        <v>1</v>
      </c>
      <c r="B44" t="s">
        <v>2</v>
      </c>
      <c r="C44" s="1">
        <v>164600</v>
      </c>
      <c r="D44" s="2">
        <v>1808</v>
      </c>
      <c r="E44">
        <v>4</v>
      </c>
      <c r="H44" s="17" t="s">
        <v>119</v>
      </c>
      <c r="I44" s="18">
        <v>382526.21</v>
      </c>
      <c r="J44" s="18">
        <v>3401.21</v>
      </c>
      <c r="K44" s="18">
        <v>4.34</v>
      </c>
      <c r="L44" s="16"/>
      <c r="M44" s="70"/>
      <c r="N44" s="70"/>
      <c r="O44" s="70"/>
      <c r="P44" s="23"/>
      <c r="Q44" s="23"/>
      <c r="R44" s="23"/>
    </row>
    <row r="45" spans="1:18" x14ac:dyDescent="0.25">
      <c r="A45">
        <v>1</v>
      </c>
      <c r="B45" t="s">
        <v>38</v>
      </c>
      <c r="C45" s="1">
        <v>162500</v>
      </c>
      <c r="D45" s="2">
        <v>1586</v>
      </c>
      <c r="E45">
        <v>4</v>
      </c>
      <c r="H45" s="17" t="s">
        <v>120</v>
      </c>
      <c r="I45" s="17">
        <v>94</v>
      </c>
      <c r="J45" s="17">
        <v>98</v>
      </c>
      <c r="K45" s="17">
        <v>97</v>
      </c>
      <c r="L45" s="16"/>
      <c r="M45" s="70"/>
      <c r="N45" s="70"/>
      <c r="O45" s="70"/>
      <c r="P45" s="23"/>
      <c r="Q45" s="23"/>
      <c r="R45" s="23"/>
    </row>
    <row r="46" spans="1:18" x14ac:dyDescent="0.25">
      <c r="A46">
        <v>1</v>
      </c>
      <c r="B46" t="s">
        <v>95</v>
      </c>
      <c r="C46" s="1">
        <v>162341</v>
      </c>
      <c r="D46" s="2">
        <v>1220</v>
      </c>
      <c r="E46">
        <v>3</v>
      </c>
      <c r="H46" s="17" t="s">
        <v>121</v>
      </c>
      <c r="I46" s="19">
        <v>0.94</v>
      </c>
      <c r="J46" s="19">
        <v>0.98</v>
      </c>
      <c r="K46" s="19">
        <v>0.97</v>
      </c>
      <c r="L46" s="16"/>
      <c r="M46" s="70"/>
      <c r="N46" s="70"/>
      <c r="O46" s="70"/>
      <c r="P46" s="23"/>
      <c r="Q46" s="23"/>
      <c r="R46" s="23"/>
    </row>
    <row r="47" spans="1:18" x14ac:dyDescent="0.25">
      <c r="A47">
        <v>1</v>
      </c>
      <c r="B47" t="s">
        <v>60</v>
      </c>
      <c r="C47" s="1">
        <v>159900</v>
      </c>
      <c r="D47" s="2">
        <v>2431</v>
      </c>
      <c r="E47">
        <v>4</v>
      </c>
      <c r="M47" s="22"/>
      <c r="N47" s="22"/>
      <c r="O47" s="22"/>
      <c r="P47" s="22"/>
      <c r="Q47" s="22"/>
      <c r="R47" s="22"/>
    </row>
    <row r="48" spans="1:18" x14ac:dyDescent="0.25">
      <c r="A48">
        <v>1</v>
      </c>
      <c r="B48" t="s">
        <v>94</v>
      </c>
      <c r="C48" s="1">
        <v>159900</v>
      </c>
      <c r="D48" s="2">
        <v>1558</v>
      </c>
      <c r="E48">
        <v>3</v>
      </c>
      <c r="H48" s="17"/>
      <c r="I48" s="17" t="s">
        <v>122</v>
      </c>
      <c r="J48" s="17" t="s">
        <v>123</v>
      </c>
      <c r="K48" s="17" t="s">
        <v>99</v>
      </c>
      <c r="M48" s="54" t="s">
        <v>137</v>
      </c>
      <c r="N48" s="54"/>
      <c r="O48" s="54"/>
      <c r="P48" s="22"/>
      <c r="Q48" s="22"/>
      <c r="R48" s="22"/>
    </row>
    <row r="49" spans="1:15" x14ac:dyDescent="0.25">
      <c r="A49">
        <v>1</v>
      </c>
      <c r="B49" t="s">
        <v>15</v>
      </c>
      <c r="C49" s="1">
        <v>154900</v>
      </c>
      <c r="D49" s="2">
        <v>2431</v>
      </c>
      <c r="E49">
        <v>2</v>
      </c>
      <c r="H49" s="20" t="s">
        <v>124</v>
      </c>
      <c r="I49" s="18">
        <v>-151893.95000000001</v>
      </c>
      <c r="J49" s="18">
        <v>-846.29</v>
      </c>
      <c r="K49" s="18">
        <v>0.94</v>
      </c>
      <c r="M49" s="54"/>
      <c r="N49" s="54"/>
      <c r="O49" s="54"/>
    </row>
    <row r="50" spans="1:15" x14ac:dyDescent="0.25">
      <c r="A50">
        <v>1</v>
      </c>
      <c r="B50" t="s">
        <v>70</v>
      </c>
      <c r="C50" s="1">
        <v>149900</v>
      </c>
      <c r="D50" s="2">
        <v>2197</v>
      </c>
      <c r="E50">
        <v>3</v>
      </c>
      <c r="H50" s="17" t="s">
        <v>125</v>
      </c>
      <c r="I50" s="18">
        <v>489410.25</v>
      </c>
      <c r="J50" s="18">
        <v>4250.71</v>
      </c>
      <c r="K50" s="18">
        <v>5.0199999999999996</v>
      </c>
      <c r="M50" s="54"/>
      <c r="N50" s="54"/>
      <c r="O50" s="54"/>
    </row>
    <row r="51" spans="1:15" x14ac:dyDescent="0.25">
      <c r="A51">
        <v>1</v>
      </c>
      <c r="B51" t="s">
        <v>10</v>
      </c>
      <c r="C51" s="1">
        <v>147500</v>
      </c>
      <c r="D51" s="2">
        <v>1872</v>
      </c>
      <c r="E51">
        <v>3</v>
      </c>
      <c r="H51" s="17" t="s">
        <v>120</v>
      </c>
      <c r="I51" s="17">
        <v>100</v>
      </c>
      <c r="J51" s="17">
        <v>99</v>
      </c>
      <c r="K51" s="17">
        <v>100</v>
      </c>
      <c r="M51" s="54"/>
      <c r="N51" s="54"/>
      <c r="O51" s="54"/>
    </row>
    <row r="52" spans="1:15" x14ac:dyDescent="0.25">
      <c r="A52">
        <v>1</v>
      </c>
      <c r="B52" t="s">
        <v>35</v>
      </c>
      <c r="C52" s="1">
        <v>145000</v>
      </c>
      <c r="D52" s="2">
        <v>1542</v>
      </c>
      <c r="E52">
        <v>3</v>
      </c>
      <c r="H52" s="17" t="s">
        <v>121</v>
      </c>
      <c r="I52" s="19">
        <v>1</v>
      </c>
      <c r="J52" s="19">
        <v>0.99</v>
      </c>
      <c r="K52" s="19">
        <v>1</v>
      </c>
      <c r="M52" s="54"/>
      <c r="N52" s="54"/>
      <c r="O52" s="54"/>
    </row>
    <row r="53" spans="1:15" x14ac:dyDescent="0.25">
      <c r="A53">
        <v>1</v>
      </c>
      <c r="B53" t="s">
        <v>33</v>
      </c>
      <c r="C53" s="1">
        <v>142000</v>
      </c>
      <c r="D53" s="2">
        <v>1481</v>
      </c>
      <c r="E53">
        <v>3</v>
      </c>
      <c r="H53" s="15"/>
    </row>
    <row r="54" spans="1:15" x14ac:dyDescent="0.25">
      <c r="A54">
        <v>1</v>
      </c>
      <c r="B54" t="s">
        <v>8</v>
      </c>
      <c r="C54" s="1">
        <v>139900</v>
      </c>
      <c r="D54" s="2">
        <v>1333</v>
      </c>
      <c r="E54">
        <v>3</v>
      </c>
      <c r="H54" s="17"/>
      <c r="I54" s="17" t="s">
        <v>115</v>
      </c>
      <c r="J54" s="17" t="s">
        <v>116</v>
      </c>
      <c r="K54" s="17" t="s">
        <v>117</v>
      </c>
      <c r="M54" s="49" t="s">
        <v>129</v>
      </c>
      <c r="N54" s="49"/>
      <c r="O54" s="49"/>
    </row>
    <row r="55" spans="1:15" x14ac:dyDescent="0.25">
      <c r="A55">
        <v>1</v>
      </c>
      <c r="B55" t="s">
        <v>89</v>
      </c>
      <c r="C55" s="1">
        <v>139900</v>
      </c>
      <c r="D55" s="2">
        <v>1661</v>
      </c>
      <c r="E55">
        <v>3</v>
      </c>
      <c r="H55" s="17" t="s">
        <v>126</v>
      </c>
      <c r="I55" s="18">
        <v>275642.18</v>
      </c>
      <c r="J55" s="18">
        <v>2551.71</v>
      </c>
      <c r="K55" s="18">
        <v>3.66</v>
      </c>
    </row>
    <row r="56" spans="1:15" x14ac:dyDescent="0.25">
      <c r="A56">
        <v>1</v>
      </c>
      <c r="B56" t="s">
        <v>41</v>
      </c>
      <c r="C56" s="1">
        <v>136000</v>
      </c>
      <c r="D56" s="2">
        <v>1333</v>
      </c>
      <c r="E56">
        <v>3</v>
      </c>
      <c r="H56" s="17" t="s">
        <v>127</v>
      </c>
      <c r="I56" s="18">
        <v>61874.12</v>
      </c>
      <c r="J56" s="18">
        <v>852.71</v>
      </c>
      <c r="K56" s="18">
        <v>2.2999999999999998</v>
      </c>
    </row>
    <row r="57" spans="1:15" x14ac:dyDescent="0.25">
      <c r="A57">
        <v>1</v>
      </c>
      <c r="B57" t="s">
        <v>22</v>
      </c>
      <c r="C57" s="1">
        <v>135000</v>
      </c>
      <c r="D57" s="2">
        <v>1778</v>
      </c>
      <c r="E57">
        <v>4</v>
      </c>
      <c r="H57" s="17" t="s">
        <v>120</v>
      </c>
      <c r="I57" s="17">
        <v>73</v>
      </c>
      <c r="J57" s="17">
        <v>83</v>
      </c>
      <c r="K57" s="17">
        <v>63</v>
      </c>
    </row>
    <row r="58" spans="1:15" x14ac:dyDescent="0.25">
      <c r="A58">
        <v>1</v>
      </c>
      <c r="B58" t="s">
        <v>73</v>
      </c>
      <c r="C58" s="1">
        <v>134000</v>
      </c>
      <c r="D58" s="2">
        <v>1584</v>
      </c>
      <c r="E58">
        <v>3</v>
      </c>
      <c r="H58" s="17" t="s">
        <v>121</v>
      </c>
      <c r="I58" s="19">
        <v>0.73</v>
      </c>
      <c r="J58" s="19">
        <v>0.83</v>
      </c>
      <c r="K58" s="19">
        <v>0.63</v>
      </c>
    </row>
    <row r="59" spans="1:15" x14ac:dyDescent="0.25">
      <c r="A59">
        <v>1</v>
      </c>
      <c r="B59" t="s">
        <v>6</v>
      </c>
      <c r="C59" s="1">
        <v>131000</v>
      </c>
      <c r="D59" s="2">
        <v>1061</v>
      </c>
      <c r="E59">
        <v>3</v>
      </c>
    </row>
    <row r="60" spans="1:15" x14ac:dyDescent="0.25">
      <c r="A60">
        <v>1</v>
      </c>
      <c r="B60" t="s">
        <v>57</v>
      </c>
      <c r="C60" s="1">
        <v>130000</v>
      </c>
      <c r="D60" s="2">
        <v>1872</v>
      </c>
      <c r="E60">
        <v>3</v>
      </c>
    </row>
    <row r="61" spans="1:15" x14ac:dyDescent="0.25">
      <c r="A61">
        <v>1</v>
      </c>
      <c r="B61" t="s">
        <v>61</v>
      </c>
      <c r="C61" s="1">
        <v>129900</v>
      </c>
      <c r="D61" s="2">
        <v>1447</v>
      </c>
      <c r="E61">
        <v>3</v>
      </c>
    </row>
    <row r="62" spans="1:15" x14ac:dyDescent="0.25">
      <c r="A62">
        <v>1</v>
      </c>
      <c r="B62" t="s">
        <v>1</v>
      </c>
      <c r="C62" s="1">
        <v>128900</v>
      </c>
      <c r="D62" s="2">
        <v>1484</v>
      </c>
      <c r="E62">
        <v>3</v>
      </c>
    </row>
    <row r="63" spans="1:15" x14ac:dyDescent="0.25">
      <c r="A63">
        <v>1</v>
      </c>
      <c r="B63" t="s">
        <v>81</v>
      </c>
      <c r="C63" s="1">
        <v>125000</v>
      </c>
      <c r="D63" s="2">
        <v>1429</v>
      </c>
      <c r="E63">
        <v>3</v>
      </c>
    </row>
    <row r="64" spans="1:15" x14ac:dyDescent="0.25">
      <c r="A64">
        <v>1</v>
      </c>
      <c r="B64" t="s">
        <v>74</v>
      </c>
      <c r="C64" s="1">
        <v>124900</v>
      </c>
      <c r="D64" s="2">
        <v>1370</v>
      </c>
      <c r="E64">
        <v>3</v>
      </c>
    </row>
    <row r="65" spans="1:5" x14ac:dyDescent="0.25">
      <c r="A65">
        <v>1</v>
      </c>
      <c r="B65" t="s">
        <v>0</v>
      </c>
      <c r="C65" s="1">
        <v>119000</v>
      </c>
      <c r="D65" s="2">
        <v>1455</v>
      </c>
      <c r="E65">
        <v>3</v>
      </c>
    </row>
    <row r="66" spans="1:5" x14ac:dyDescent="0.25">
      <c r="A66">
        <v>1</v>
      </c>
      <c r="B66" t="s">
        <v>91</v>
      </c>
      <c r="C66" s="1">
        <v>115000</v>
      </c>
      <c r="D66" s="2">
        <v>1310</v>
      </c>
      <c r="E66">
        <v>3</v>
      </c>
    </row>
    <row r="67" spans="1:5" x14ac:dyDescent="0.25">
      <c r="A67">
        <v>1</v>
      </c>
      <c r="B67" t="s">
        <v>28</v>
      </c>
      <c r="C67" s="1">
        <v>112900</v>
      </c>
      <c r="D67" s="2">
        <v>1060</v>
      </c>
      <c r="E67">
        <v>2</v>
      </c>
    </row>
    <row r="68" spans="1:5" x14ac:dyDescent="0.25">
      <c r="A68">
        <v>1</v>
      </c>
      <c r="B68" t="s">
        <v>11</v>
      </c>
      <c r="C68" s="1">
        <v>110000</v>
      </c>
      <c r="D68" s="2">
        <v>1581</v>
      </c>
      <c r="E68">
        <v>3</v>
      </c>
    </row>
    <row r="69" spans="1:5" x14ac:dyDescent="0.25">
      <c r="A69">
        <v>1</v>
      </c>
      <c r="B69" t="s">
        <v>24</v>
      </c>
      <c r="C69" s="1">
        <v>110000</v>
      </c>
      <c r="D69" s="2">
        <v>1072</v>
      </c>
      <c r="E69">
        <v>2</v>
      </c>
    </row>
    <row r="70" spans="1:5" x14ac:dyDescent="0.25">
      <c r="A70">
        <v>1</v>
      </c>
      <c r="B70" t="s">
        <v>30</v>
      </c>
      <c r="C70" s="1">
        <v>109900</v>
      </c>
      <c r="D70" s="2">
        <v>1108</v>
      </c>
      <c r="E70">
        <v>3</v>
      </c>
    </row>
    <row r="71" spans="1:5" x14ac:dyDescent="0.25">
      <c r="A71">
        <v>1</v>
      </c>
      <c r="B71" t="s">
        <v>84</v>
      </c>
      <c r="C71" s="1">
        <v>109900</v>
      </c>
      <c r="D71" s="2">
        <v>1163</v>
      </c>
      <c r="E71">
        <v>3</v>
      </c>
    </row>
    <row r="72" spans="1:5" x14ac:dyDescent="0.25">
      <c r="A72">
        <v>1</v>
      </c>
      <c r="B72" t="s">
        <v>84</v>
      </c>
      <c r="C72" s="1">
        <v>109900</v>
      </c>
      <c r="D72" s="2">
        <v>1163</v>
      </c>
      <c r="E72">
        <v>3</v>
      </c>
    </row>
    <row r="73" spans="1:5" x14ac:dyDescent="0.25">
      <c r="A73">
        <v>1</v>
      </c>
      <c r="B73" t="s">
        <v>58</v>
      </c>
      <c r="C73" s="1">
        <v>100000</v>
      </c>
      <c r="D73" s="2">
        <v>1581</v>
      </c>
      <c r="E73">
        <v>3</v>
      </c>
    </row>
    <row r="74" spans="1:5" x14ac:dyDescent="0.25">
      <c r="A74">
        <v>1</v>
      </c>
      <c r="B74" t="s">
        <v>79</v>
      </c>
      <c r="C74" s="1">
        <v>96000</v>
      </c>
      <c r="D74">
        <v>988</v>
      </c>
      <c r="E74">
        <v>3</v>
      </c>
    </row>
    <row r="75" spans="1:5" x14ac:dyDescent="0.25">
      <c r="A75">
        <v>1</v>
      </c>
      <c r="B75" t="s">
        <v>71</v>
      </c>
      <c r="C75" s="1">
        <v>92500</v>
      </c>
      <c r="D75">
        <v>945</v>
      </c>
      <c r="E75">
        <v>3</v>
      </c>
    </row>
    <row r="76" spans="1:5" x14ac:dyDescent="0.25">
      <c r="A76">
        <v>1</v>
      </c>
      <c r="B76" t="s">
        <v>9</v>
      </c>
      <c r="C76" s="1">
        <v>89900</v>
      </c>
      <c r="D76" s="2">
        <v>1600</v>
      </c>
      <c r="E76">
        <v>2</v>
      </c>
    </row>
    <row r="77" spans="1:5" x14ac:dyDescent="0.25">
      <c r="A77">
        <v>1</v>
      </c>
      <c r="B77" t="s">
        <v>59</v>
      </c>
      <c r="C77" s="1">
        <v>89000</v>
      </c>
      <c r="D77" s="2">
        <v>1194</v>
      </c>
      <c r="E77">
        <v>2</v>
      </c>
    </row>
    <row r="78" spans="1:5" x14ac:dyDescent="0.25">
      <c r="A78">
        <v>1</v>
      </c>
      <c r="B78" t="s">
        <v>21</v>
      </c>
      <c r="C78" s="1">
        <v>83000</v>
      </c>
      <c r="D78" s="2">
        <v>1600</v>
      </c>
      <c r="E78">
        <v>3</v>
      </c>
    </row>
    <row r="79" spans="1:5" x14ac:dyDescent="0.25">
      <c r="A79">
        <v>1</v>
      </c>
      <c r="B79" t="s">
        <v>78</v>
      </c>
      <c r="C79" s="1">
        <v>80000</v>
      </c>
      <c r="D79" s="2">
        <v>1108</v>
      </c>
      <c r="E79">
        <v>3</v>
      </c>
    </row>
    <row r="80" spans="1:5" x14ac:dyDescent="0.25">
      <c r="A80">
        <v>1</v>
      </c>
      <c r="B80" t="s">
        <v>86</v>
      </c>
      <c r="C80" s="1">
        <v>76300</v>
      </c>
      <c r="D80" s="2">
        <v>1366</v>
      </c>
      <c r="E80">
        <v>3</v>
      </c>
    </row>
    <row r="81" spans="1:17" x14ac:dyDescent="0.25">
      <c r="A81">
        <v>1</v>
      </c>
      <c r="B81" t="s">
        <v>86</v>
      </c>
      <c r="C81" s="1">
        <v>76300</v>
      </c>
      <c r="D81" s="2">
        <v>1366</v>
      </c>
      <c r="E81">
        <v>3</v>
      </c>
    </row>
    <row r="82" spans="1:17" x14ac:dyDescent="0.25">
      <c r="A82">
        <v>1</v>
      </c>
      <c r="B82" t="s">
        <v>50</v>
      </c>
      <c r="C82" s="1">
        <v>75000</v>
      </c>
      <c r="D82" s="2">
        <v>1215</v>
      </c>
      <c r="E82">
        <v>3</v>
      </c>
    </row>
    <row r="83" spans="1:17" x14ac:dyDescent="0.25">
      <c r="A83">
        <v>1</v>
      </c>
      <c r="B83" t="s">
        <v>44</v>
      </c>
      <c r="C83" s="1">
        <v>74000</v>
      </c>
      <c r="D83">
        <v>936</v>
      </c>
      <c r="E83">
        <v>2</v>
      </c>
    </row>
    <row r="84" spans="1:17" x14ac:dyDescent="0.25">
      <c r="A84">
        <v>1</v>
      </c>
      <c r="B84" t="s">
        <v>29</v>
      </c>
      <c r="C84" s="1">
        <v>69900</v>
      </c>
      <c r="D84" s="2">
        <v>1065</v>
      </c>
      <c r="E84">
        <v>2</v>
      </c>
    </row>
    <row r="85" spans="1:17" x14ac:dyDescent="0.25">
      <c r="A85">
        <v>1</v>
      </c>
      <c r="B85" t="s">
        <v>43</v>
      </c>
      <c r="C85" s="1">
        <v>65900</v>
      </c>
      <c r="D85" s="2">
        <v>1012</v>
      </c>
      <c r="E85">
        <v>2</v>
      </c>
    </row>
    <row r="86" spans="1:17" x14ac:dyDescent="0.25">
      <c r="A86">
        <v>1</v>
      </c>
      <c r="B86" t="s">
        <v>63</v>
      </c>
      <c r="C86" s="1">
        <v>65000</v>
      </c>
      <c r="D86" s="2">
        <v>1374</v>
      </c>
      <c r="E86">
        <v>2</v>
      </c>
    </row>
    <row r="87" spans="1:17" x14ac:dyDescent="0.25">
      <c r="A87">
        <v>1</v>
      </c>
      <c r="B87" t="s">
        <v>92</v>
      </c>
      <c r="C87" s="1">
        <v>65000</v>
      </c>
      <c r="D87">
        <v>800</v>
      </c>
      <c r="E87">
        <v>2</v>
      </c>
    </row>
    <row r="88" spans="1:17" x14ac:dyDescent="0.25">
      <c r="A88">
        <v>1</v>
      </c>
      <c r="B88" t="s">
        <v>53</v>
      </c>
      <c r="C88" s="1">
        <v>63000</v>
      </c>
      <c r="D88">
        <v>918</v>
      </c>
      <c r="E88">
        <v>2</v>
      </c>
    </row>
    <row r="89" spans="1:17" x14ac:dyDescent="0.25">
      <c r="A89">
        <v>1</v>
      </c>
      <c r="B89" t="s">
        <v>27</v>
      </c>
      <c r="C89" s="1">
        <v>59500</v>
      </c>
      <c r="D89" s="2">
        <v>1223</v>
      </c>
      <c r="E89">
        <v>3</v>
      </c>
    </row>
    <row r="90" spans="1:17" x14ac:dyDescent="0.25">
      <c r="A90">
        <v>1</v>
      </c>
      <c r="B90" t="s">
        <v>25</v>
      </c>
      <c r="C90" s="1">
        <v>58000</v>
      </c>
      <c r="D90">
        <v>800</v>
      </c>
      <c r="E90">
        <v>3</v>
      </c>
      <c r="O90" s="25"/>
      <c r="P90" s="26"/>
      <c r="Q90" s="27"/>
    </row>
    <row r="91" spans="1:17" x14ac:dyDescent="0.25">
      <c r="A91">
        <v>1</v>
      </c>
      <c r="B91" t="s">
        <v>88</v>
      </c>
      <c r="C91" s="1">
        <v>56999</v>
      </c>
      <c r="D91" s="2">
        <v>1035</v>
      </c>
      <c r="E91">
        <v>2</v>
      </c>
      <c r="O91" s="28"/>
      <c r="P91" s="29"/>
      <c r="Q91" s="30"/>
    </row>
    <row r="92" spans="1:17" x14ac:dyDescent="0.25">
      <c r="A92">
        <v>1</v>
      </c>
      <c r="B92" t="s">
        <v>52</v>
      </c>
      <c r="C92" s="1">
        <v>53500</v>
      </c>
      <c r="D92">
        <v>848</v>
      </c>
      <c r="E92">
        <v>3</v>
      </c>
      <c r="O92" s="28"/>
      <c r="P92" s="29"/>
      <c r="Q92" s="30"/>
    </row>
    <row r="93" spans="1:17" x14ac:dyDescent="0.25">
      <c r="A93">
        <v>1</v>
      </c>
      <c r="B93" t="s">
        <v>69</v>
      </c>
      <c r="C93" s="1">
        <v>53000</v>
      </c>
      <c r="D93" s="2">
        <v>1265</v>
      </c>
      <c r="E93">
        <v>3</v>
      </c>
      <c r="O93" s="28"/>
      <c r="P93" s="29"/>
      <c r="Q93" s="30"/>
    </row>
    <row r="94" spans="1:17" x14ac:dyDescent="0.25">
      <c r="A94">
        <v>1</v>
      </c>
      <c r="B94" t="s">
        <v>66</v>
      </c>
      <c r="C94" s="1">
        <v>50000</v>
      </c>
      <c r="D94">
        <v>888</v>
      </c>
      <c r="E94">
        <v>2</v>
      </c>
      <c r="O94" s="28"/>
      <c r="P94" s="29"/>
      <c r="Q94" s="30"/>
    </row>
    <row r="95" spans="1:17" x14ac:dyDescent="0.25">
      <c r="A95">
        <v>1</v>
      </c>
      <c r="B95" t="s">
        <v>90</v>
      </c>
      <c r="C95" s="1">
        <v>49900</v>
      </c>
      <c r="D95" s="2">
        <v>1278</v>
      </c>
      <c r="E95">
        <v>2</v>
      </c>
      <c r="O95" s="28"/>
      <c r="P95" s="29"/>
      <c r="Q95" s="30"/>
    </row>
    <row r="96" spans="1:17" x14ac:dyDescent="0.25">
      <c r="A96">
        <v>1</v>
      </c>
      <c r="B96" t="s">
        <v>93</v>
      </c>
      <c r="C96" s="1">
        <v>49900</v>
      </c>
      <c r="D96">
        <v>884</v>
      </c>
      <c r="E96">
        <v>2</v>
      </c>
      <c r="O96" s="28"/>
      <c r="P96" s="29"/>
      <c r="Q96" s="30"/>
    </row>
    <row r="97" spans="1:17" x14ac:dyDescent="0.25">
      <c r="A97">
        <v>1</v>
      </c>
      <c r="B97" t="s">
        <v>72</v>
      </c>
      <c r="C97" s="1">
        <v>49000</v>
      </c>
      <c r="D97" s="2">
        <v>1010</v>
      </c>
      <c r="E97">
        <v>2</v>
      </c>
      <c r="O97" s="28"/>
      <c r="P97" s="29"/>
      <c r="Q97" s="30"/>
    </row>
    <row r="98" spans="1:17" x14ac:dyDescent="0.25">
      <c r="A98">
        <v>1</v>
      </c>
      <c r="B98" t="s">
        <v>83</v>
      </c>
      <c r="C98" s="1">
        <v>43500</v>
      </c>
      <c r="D98">
        <v>720</v>
      </c>
      <c r="E98">
        <v>2</v>
      </c>
      <c r="O98" s="28"/>
      <c r="P98" s="29"/>
      <c r="Q98" s="30"/>
    </row>
    <row r="99" spans="1:17" x14ac:dyDescent="0.25">
      <c r="A99">
        <v>1</v>
      </c>
      <c r="B99" t="s">
        <v>83</v>
      </c>
      <c r="C99" s="1">
        <v>43500</v>
      </c>
      <c r="D99">
        <v>720</v>
      </c>
      <c r="E99">
        <v>2</v>
      </c>
      <c r="O99" s="28"/>
      <c r="P99" s="29"/>
      <c r="Q99" s="30"/>
    </row>
    <row r="100" spans="1:17" x14ac:dyDescent="0.25">
      <c r="A100">
        <v>1</v>
      </c>
      <c r="B100" t="s">
        <v>77</v>
      </c>
      <c r="C100" s="1">
        <v>39600</v>
      </c>
      <c r="D100" s="2">
        <v>1061</v>
      </c>
      <c r="E100">
        <v>3</v>
      </c>
      <c r="O100" s="28"/>
      <c r="P100" s="29"/>
      <c r="Q100" s="30"/>
    </row>
    <row r="101" spans="1:17" x14ac:dyDescent="0.25">
      <c r="A101">
        <v>1</v>
      </c>
      <c r="B101" t="s">
        <v>54</v>
      </c>
      <c r="C101" s="1">
        <v>29900</v>
      </c>
      <c r="D101">
        <v>836</v>
      </c>
      <c r="E101">
        <v>2</v>
      </c>
      <c r="O101" s="28"/>
      <c r="P101" s="29"/>
      <c r="Q101" s="30"/>
    </row>
    <row r="102" spans="1:17" x14ac:dyDescent="0.25">
      <c r="O102" s="28"/>
      <c r="P102" s="29"/>
      <c r="Q102" s="30"/>
    </row>
    <row r="103" spans="1:17" x14ac:dyDescent="0.25">
      <c r="O103" s="28"/>
      <c r="P103" s="29"/>
      <c r="Q103" s="30"/>
    </row>
    <row r="104" spans="1:17" x14ac:dyDescent="0.25">
      <c r="O104" s="28"/>
      <c r="P104" s="29"/>
      <c r="Q104" s="30"/>
    </row>
    <row r="105" spans="1:17" x14ac:dyDescent="0.25">
      <c r="O105" s="28"/>
      <c r="P105" s="29"/>
      <c r="Q105" s="30"/>
    </row>
    <row r="106" spans="1:17" x14ac:dyDescent="0.25">
      <c r="O106" s="28"/>
      <c r="P106" s="29"/>
      <c r="Q106" s="30"/>
    </row>
    <row r="107" spans="1:17" x14ac:dyDescent="0.25">
      <c r="O107" s="31"/>
      <c r="P107" s="32"/>
      <c r="Q107" s="33"/>
    </row>
  </sheetData>
  <autoFilter ref="A1:E1">
    <sortState ref="A2:E101">
      <sortCondition descending="1" ref="C1"/>
    </sortState>
  </autoFilter>
  <mergeCells count="9">
    <mergeCell ref="M48:O52"/>
    <mergeCell ref="J20:K20"/>
    <mergeCell ref="H28:I28"/>
    <mergeCell ref="J28:K28"/>
    <mergeCell ref="H1:R1"/>
    <mergeCell ref="H15:I18"/>
    <mergeCell ref="H20:I20"/>
    <mergeCell ref="P13:R18"/>
    <mergeCell ref="M42:O46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Raw Data</vt:lpstr>
      <vt:lpstr>bedrooms</vt:lpstr>
      <vt:lpstr>prices</vt:lpstr>
      <vt:lpstr>SF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