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Investment Class (Spring 2016)\(16) Projects 1 and 2\Projects 1 and 2\"/>
    </mc:Choice>
  </mc:AlternateContent>
  <bookViews>
    <workbookView xWindow="0" yWindow="0" windowWidth="20730" windowHeight="11760" firstSheet="6" activeTab="8"/>
  </bookViews>
  <sheets>
    <sheet name="(1) DistributionList" sheetId="39" state="hidden" r:id="rId1"/>
    <sheet name="(2) Definitions &amp; Explain" sheetId="40" state="hidden" r:id="rId2"/>
    <sheet name="(3) Service Scorecard 2013" sheetId="6" state="hidden" r:id="rId3"/>
    <sheet name="(4) Profitability Graph 2013" sheetId="42" state="hidden" r:id="rId4"/>
    <sheet name="(4) Service Forecast 2014" sheetId="38" state="hidden" r:id="rId5"/>
    <sheet name="(1) Instructions" sheetId="47" r:id="rId6"/>
    <sheet name="(2) Executive Summary" sheetId="48" r:id="rId7"/>
    <sheet name="(3)Portfolio Overview &amp; Summary" sheetId="44" r:id="rId8"/>
    <sheet name="(4) Roth Model @ 35.0%" sheetId="46" r:id="rId9"/>
    <sheet name="(5) Reference ETFs" sheetId="49" r:id="rId10"/>
    <sheet name="(7) Service Variance Report" sheetId="41" state="hidden" r:id="rId11"/>
  </sheets>
  <definedNames>
    <definedName name="_Fill" localSheetId="4" hidden="1">#REF!</definedName>
    <definedName name="_Fill" hidden="1">#REF!</definedName>
    <definedName name="_Order1" hidden="1">255</definedName>
    <definedName name="CLIN" localSheetId="4">#REF!</definedName>
    <definedName name="CLIN">#REF!</definedName>
    <definedName name="Florin" localSheetId="4">#REF!</definedName>
    <definedName name="Florin">#REF!</definedName>
    <definedName name="hi">#REF!</definedName>
    <definedName name="PHARM" localSheetId="4">#REF!</definedName>
    <definedName name="PHARM">#REF!</definedName>
    <definedName name="Pound" localSheetId="4">#REF!</definedName>
    <definedName name="Pound">#REF!</definedName>
    <definedName name="_xlnm.Print_Area" localSheetId="1">'(2) Definitions &amp; Explain'!$B$2:$D$11</definedName>
    <definedName name="_xlnm.Print_Area" localSheetId="2">'(3) Service Scorecard 2013'!$A$1:$AK$34</definedName>
    <definedName name="_xlnm.Print_Area" localSheetId="7">'(3)Portfolio Overview &amp; Summary'!$B$1:$R$21</definedName>
    <definedName name="_xlnm.Print_Area" localSheetId="8">'(4) Roth Model @ 35.0%'!$A$1:$P$30</definedName>
    <definedName name="_xlnm.Print_Area" localSheetId="4">'(4) Service Forecast 2014'!$A$1:$AI$34</definedName>
    <definedName name="_xlnm.Print_Area" localSheetId="9">'(5) Reference ETFs'!$B$2:$E$34</definedName>
    <definedName name="_xlnm.Print_Area" localSheetId="10">'(7) Service Variance Report'!$A$4:$E$81</definedName>
    <definedName name="_xlnm.Print_Titles" localSheetId="8">'(4) Roth Model @ 35.0%'!$1:$12</definedName>
    <definedName name="swed" localSheetId="4">#REF!</definedName>
    <definedName name="swed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44" l="1"/>
  <c r="N14" i="44"/>
  <c r="T14" i="44"/>
  <c r="N15" i="44"/>
  <c r="T15" i="44"/>
  <c r="N16" i="44"/>
  <c r="T16" i="44"/>
  <c r="N17" i="44"/>
  <c r="T17" i="44"/>
  <c r="N18" i="44"/>
  <c r="T18" i="44"/>
  <c r="T19" i="44"/>
  <c r="L14" i="44"/>
  <c r="R14" i="44"/>
  <c r="L15" i="44"/>
  <c r="R15" i="44"/>
  <c r="L16" i="44"/>
  <c r="R16" i="44"/>
  <c r="L17" i="44"/>
  <c r="R17" i="44"/>
  <c r="L18" i="44"/>
  <c r="R18" i="44"/>
  <c r="R20" i="44"/>
  <c r="T25" i="44"/>
  <c r="O14" i="44"/>
  <c r="P14" i="44"/>
  <c r="M14" i="44"/>
  <c r="S14" i="44"/>
  <c r="O15" i="44"/>
  <c r="P15" i="44"/>
  <c r="M15" i="44"/>
  <c r="S15" i="44"/>
  <c r="O16" i="44"/>
  <c r="P16" i="44"/>
  <c r="M16" i="44"/>
  <c r="S16" i="44"/>
  <c r="O17" i="44"/>
  <c r="P17" i="44"/>
  <c r="M17" i="44"/>
  <c r="S17" i="44"/>
  <c r="O18" i="44"/>
  <c r="P18" i="44"/>
  <c r="M18" i="44"/>
  <c r="S18" i="44"/>
  <c r="J13" i="44"/>
  <c r="J19" i="44"/>
  <c r="F8" i="44"/>
  <c r="B7" i="47"/>
  <c r="B4" i="47"/>
  <c r="B5" i="47"/>
  <c r="B6" i="47"/>
  <c r="C46" i="48"/>
  <c r="C45" i="48"/>
  <c r="C44" i="48"/>
  <c r="C43" i="48"/>
  <c r="C42" i="48"/>
  <c r="C41" i="48"/>
  <c r="C40" i="48"/>
  <c r="T20" i="44"/>
  <c r="T24" i="44"/>
  <c r="S20" i="44"/>
  <c r="T23" i="44"/>
  <c r="T22" i="44"/>
  <c r="S19" i="44"/>
  <c r="R19" i="44"/>
  <c r="G13" i="46"/>
  <c r="P13" i="46"/>
  <c r="I13" i="46"/>
  <c r="G14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B8" i="47"/>
  <c r="B9" i="47"/>
  <c r="O13" i="46"/>
  <c r="P14" i="46"/>
  <c r="I14" i="46"/>
  <c r="G15" i="46"/>
  <c r="O14" i="46"/>
  <c r="P15" i="46"/>
  <c r="I15" i="46"/>
  <c r="O15" i="46"/>
  <c r="G16" i="46"/>
  <c r="P16" i="46"/>
  <c r="I16" i="46"/>
  <c r="G17" i="46"/>
  <c r="O16" i="46"/>
  <c r="P17" i="46"/>
  <c r="I17" i="46"/>
  <c r="O17" i="46"/>
  <c r="G18" i="46"/>
  <c r="P18" i="46"/>
  <c r="I18" i="46"/>
  <c r="G19" i="46"/>
  <c r="O18" i="46"/>
  <c r="P19" i="46"/>
  <c r="I19" i="46"/>
  <c r="G20" i="46"/>
  <c r="O19" i="46"/>
  <c r="P20" i="46"/>
  <c r="I20" i="46"/>
  <c r="O20" i="46"/>
  <c r="G21" i="46"/>
  <c r="P21" i="46"/>
  <c r="I21" i="46"/>
  <c r="O21" i="46"/>
  <c r="G22" i="46"/>
  <c r="P22" i="46"/>
  <c r="I22" i="46"/>
  <c r="G23" i="46"/>
  <c r="O22" i="46"/>
  <c r="P23" i="46"/>
  <c r="I23" i="46"/>
  <c r="O23" i="46"/>
  <c r="G24" i="46"/>
  <c r="P24" i="46"/>
  <c r="I24" i="46"/>
  <c r="O24" i="46"/>
  <c r="G25" i="46"/>
  <c r="P25" i="46"/>
  <c r="I25" i="46"/>
  <c r="O25" i="46"/>
  <c r="G26" i="46"/>
  <c r="P26" i="46"/>
  <c r="I26" i="46"/>
  <c r="G27" i="46"/>
  <c r="O26" i="46"/>
  <c r="P27" i="46"/>
  <c r="I27" i="46"/>
  <c r="G28" i="46"/>
  <c r="O27" i="46"/>
  <c r="P28" i="46"/>
  <c r="I28" i="46"/>
  <c r="O28" i="46"/>
  <c r="G29" i="46"/>
  <c r="P29" i="46"/>
  <c r="I29" i="46"/>
  <c r="O29" i="46"/>
  <c r="I28" i="38"/>
  <c r="AI28" i="38"/>
  <c r="AI25" i="38"/>
  <c r="AI26" i="38"/>
  <c r="AI15" i="38"/>
  <c r="I8" i="38"/>
  <c r="I11" i="38"/>
  <c r="G4" i="41"/>
  <c r="C32" i="38"/>
  <c r="E32" i="38"/>
  <c r="G32" i="38"/>
  <c r="I32" i="38"/>
  <c r="I34" i="38"/>
  <c r="I21" i="38"/>
  <c r="I17" i="38"/>
  <c r="I13" i="38"/>
  <c r="G25" i="38"/>
  <c r="G26" i="38"/>
  <c r="G30" i="38"/>
  <c r="G9" i="38"/>
  <c r="C25" i="38"/>
  <c r="E25" i="38"/>
  <c r="I25" i="38"/>
  <c r="G23" i="38"/>
  <c r="G19" i="38"/>
  <c r="G15" i="38"/>
  <c r="G11" i="38"/>
  <c r="E6" i="38"/>
  <c r="G6" i="38"/>
  <c r="G34" i="38"/>
  <c r="M28" i="38"/>
  <c r="O28" i="38"/>
  <c r="Y15" i="38"/>
  <c r="K19" i="38"/>
  <c r="M19" i="38"/>
  <c r="AG28" i="38"/>
  <c r="Y28" i="38"/>
  <c r="Q28" i="38"/>
  <c r="AC25" i="38"/>
  <c r="AC26" i="38"/>
  <c r="U25" i="38"/>
  <c r="U26" i="38"/>
  <c r="AE25" i="38"/>
  <c r="AE26" i="38"/>
  <c r="AA25" i="38"/>
  <c r="AA26" i="38"/>
  <c r="W25" i="38"/>
  <c r="W26" i="38"/>
  <c r="S25" i="38"/>
  <c r="S26" i="38"/>
  <c r="O25" i="38"/>
  <c r="O26" i="38"/>
  <c r="M25" i="38"/>
  <c r="M26" i="38"/>
  <c r="K25" i="38"/>
  <c r="K26" i="38"/>
  <c r="K23" i="38"/>
  <c r="K21" i="38"/>
  <c r="AE11" i="38"/>
  <c r="AC11" i="38"/>
  <c r="AA11" i="38"/>
  <c r="W11" i="38"/>
  <c r="U11" i="38"/>
  <c r="S11" i="38"/>
  <c r="O11" i="38"/>
  <c r="M11" i="38"/>
  <c r="K11" i="38"/>
  <c r="AG8" i="38"/>
  <c r="AG11" i="38"/>
  <c r="Y8" i="38"/>
  <c r="Y11" i="38"/>
  <c r="Q8" i="38"/>
  <c r="Q11" i="38"/>
  <c r="I6" i="38"/>
  <c r="K6" i="38"/>
  <c r="M6" i="38"/>
  <c r="O6" i="38"/>
  <c r="E34" i="38"/>
  <c r="C34" i="38"/>
  <c r="E30" i="38"/>
  <c r="C30" i="38"/>
  <c r="E26" i="38"/>
  <c r="E23" i="38"/>
  <c r="C23" i="38"/>
  <c r="E19" i="38"/>
  <c r="C19" i="38"/>
  <c r="E15" i="38"/>
  <c r="C15" i="38"/>
  <c r="E11" i="38"/>
  <c r="C11" i="38"/>
  <c r="AK8" i="6"/>
  <c r="AK28" i="6"/>
  <c r="AK25" i="6"/>
  <c r="AK17" i="6"/>
  <c r="AK19" i="6"/>
  <c r="AK32" i="6"/>
  <c r="AK21" i="6"/>
  <c r="AK23" i="6"/>
  <c r="AI23" i="38"/>
  <c r="AI21" i="38"/>
  <c r="AK13" i="6"/>
  <c r="AK15" i="6"/>
  <c r="AK30" i="6"/>
  <c r="AI9" i="38"/>
  <c r="I9" i="38"/>
  <c r="Q9" i="38"/>
  <c r="AI11" i="38"/>
  <c r="AG9" i="38"/>
  <c r="I19" i="38"/>
  <c r="O19" i="38"/>
  <c r="M17" i="38"/>
  <c r="Y9" i="38"/>
  <c r="M9" i="38"/>
  <c r="U9" i="38"/>
  <c r="AC9" i="38"/>
  <c r="K15" i="38"/>
  <c r="I23" i="38"/>
  <c r="M23" i="38"/>
  <c r="I30" i="38"/>
  <c r="K32" i="38"/>
  <c r="O9" i="38"/>
  <c r="W9" i="38"/>
  <c r="AE9" i="38"/>
  <c r="Q25" i="38"/>
  <c r="Q26" i="38"/>
  <c r="Y25" i="38"/>
  <c r="Y26" i="38"/>
  <c r="AG25" i="38"/>
  <c r="AG26" i="38"/>
  <c r="E9" i="38"/>
  <c r="K9" i="38"/>
  <c r="S9" i="38"/>
  <c r="AA9" i="38"/>
  <c r="K17" i="38"/>
  <c r="S6" i="38"/>
  <c r="U6" i="38"/>
  <c r="W6" i="38"/>
  <c r="Q6" i="38"/>
  <c r="C26" i="38"/>
  <c r="C9" i="38"/>
  <c r="AK26" i="6"/>
  <c r="C34" i="6"/>
  <c r="AE34" i="6"/>
  <c r="AC34" i="6"/>
  <c r="AA34" i="6"/>
  <c r="W34" i="6"/>
  <c r="U34" i="6"/>
  <c r="S34" i="6"/>
  <c r="O34" i="6"/>
  <c r="M34" i="6"/>
  <c r="K34" i="6"/>
  <c r="G34" i="6"/>
  <c r="E34" i="6"/>
  <c r="C25" i="6"/>
  <c r="AG21" i="6"/>
  <c r="AG17" i="6"/>
  <c r="Y17" i="6"/>
  <c r="Y21" i="6"/>
  <c r="O19" i="6"/>
  <c r="M19" i="6"/>
  <c r="O17" i="38"/>
  <c r="Q17" i="38"/>
  <c r="Q19" i="38"/>
  <c r="S19" i="38"/>
  <c r="I26" i="38"/>
  <c r="M15" i="38"/>
  <c r="K13" i="38"/>
  <c r="K34" i="38"/>
  <c r="M32" i="38"/>
  <c r="K30" i="38"/>
  <c r="I15" i="38"/>
  <c r="M21" i="38"/>
  <c r="O23" i="38"/>
  <c r="AA6" i="38"/>
  <c r="AC6" i="38"/>
  <c r="AE6" i="38"/>
  <c r="AG6" i="38"/>
  <c r="Y6" i="38"/>
  <c r="AK34" i="6"/>
  <c r="C19" i="6"/>
  <c r="O32" i="38"/>
  <c r="Q32" i="38"/>
  <c r="M30" i="38"/>
  <c r="M34" i="38"/>
  <c r="U19" i="38"/>
  <c r="S17" i="38"/>
  <c r="S23" i="38"/>
  <c r="O21" i="38"/>
  <c r="Q21" i="38"/>
  <c r="Q23" i="38"/>
  <c r="O15" i="38"/>
  <c r="M13" i="38"/>
  <c r="G30" i="6"/>
  <c r="O13" i="38"/>
  <c r="Q13" i="38"/>
  <c r="Q15" i="38"/>
  <c r="S15" i="38"/>
  <c r="Q34" i="38"/>
  <c r="Q30" i="38"/>
  <c r="W19" i="38"/>
  <c r="U17" i="38"/>
  <c r="O30" i="38"/>
  <c r="O34" i="38"/>
  <c r="S32" i="38"/>
  <c r="S21" i="38"/>
  <c r="U23" i="38"/>
  <c r="AE25" i="6"/>
  <c r="AE26" i="6"/>
  <c r="AC25" i="6"/>
  <c r="AC26" i="6"/>
  <c r="AA25" i="6"/>
  <c r="W25" i="6"/>
  <c r="W26" i="6"/>
  <c r="U25" i="6"/>
  <c r="U26" i="6"/>
  <c r="S25" i="6"/>
  <c r="S26" i="6"/>
  <c r="O25" i="6"/>
  <c r="O26" i="6"/>
  <c r="M25" i="6"/>
  <c r="M26" i="6"/>
  <c r="K25" i="6"/>
  <c r="K26" i="6"/>
  <c r="G25" i="6"/>
  <c r="G26" i="6"/>
  <c r="E25" i="6"/>
  <c r="E26" i="6"/>
  <c r="C26" i="6"/>
  <c r="AE30" i="6"/>
  <c r="AC30" i="6"/>
  <c r="AA30" i="6"/>
  <c r="W30" i="6"/>
  <c r="U30" i="6"/>
  <c r="S30" i="6"/>
  <c r="O30" i="6"/>
  <c r="M30" i="6"/>
  <c r="K30" i="6"/>
  <c r="E30" i="6"/>
  <c r="C30" i="6"/>
  <c r="U15" i="38"/>
  <c r="S13" i="38"/>
  <c r="W23" i="38"/>
  <c r="U21" i="38"/>
  <c r="S34" i="38"/>
  <c r="U32" i="38"/>
  <c r="S30" i="38"/>
  <c r="W17" i="38"/>
  <c r="AA19" i="38"/>
  <c r="I25" i="6"/>
  <c r="Q25" i="6"/>
  <c r="Q26" i="6"/>
  <c r="Y25" i="6"/>
  <c r="Y26" i="6"/>
  <c r="AG25" i="6"/>
  <c r="AG26" i="6"/>
  <c r="AA26" i="6"/>
  <c r="Y17" i="38"/>
  <c r="Y19" i="38"/>
  <c r="U13" i="38"/>
  <c r="W15" i="38"/>
  <c r="AC19" i="38"/>
  <c r="AA17" i="38"/>
  <c r="W32" i="38"/>
  <c r="U30" i="38"/>
  <c r="U34" i="38"/>
  <c r="AA23" i="38"/>
  <c r="W21" i="38"/>
  <c r="Y21" i="38"/>
  <c r="Y23" i="38"/>
  <c r="AI25" i="6"/>
  <c r="AI26" i="6"/>
  <c r="I26" i="6"/>
  <c r="AG32" i="6"/>
  <c r="Y32" i="6"/>
  <c r="Q32" i="6"/>
  <c r="I32" i="6"/>
  <c r="AI17" i="6"/>
  <c r="W30" i="38"/>
  <c r="W34" i="38"/>
  <c r="AA32" i="38"/>
  <c r="Y32" i="38"/>
  <c r="W13" i="38"/>
  <c r="Y13" i="38"/>
  <c r="AA15" i="38"/>
  <c r="AA21" i="38"/>
  <c r="AC23" i="38"/>
  <c r="AE19" i="38"/>
  <c r="AE17" i="38"/>
  <c r="AC17" i="38"/>
  <c r="AI32" i="6"/>
  <c r="AI32" i="38"/>
  <c r="AI30" i="38"/>
  <c r="AA34" i="38"/>
  <c r="AC32" i="38"/>
  <c r="AA30" i="38"/>
  <c r="AE23" i="38"/>
  <c r="AE21" i="38"/>
  <c r="AC21" i="38"/>
  <c r="AG21" i="38"/>
  <c r="AG23" i="38"/>
  <c r="AC15" i="38"/>
  <c r="AA13" i="38"/>
  <c r="AG17" i="38"/>
  <c r="AG19" i="38"/>
  <c r="Y34" i="38"/>
  <c r="Y30" i="38"/>
  <c r="AE15" i="38"/>
  <c r="AE13" i="38"/>
  <c r="AC13" i="38"/>
  <c r="AG13" i="38"/>
  <c r="AG15" i="38"/>
  <c r="AE32" i="38"/>
  <c r="AC30" i="38"/>
  <c r="AC34" i="38"/>
  <c r="AE30" i="38"/>
  <c r="AE34" i="38"/>
  <c r="AG32" i="38"/>
  <c r="AG34" i="38"/>
  <c r="AG30" i="38"/>
  <c r="AI34" i="38"/>
  <c r="Y13" i="6"/>
  <c r="AG28" i="6"/>
  <c r="AG34" i="6"/>
  <c r="AC15" i="6"/>
  <c r="AE23" i="6"/>
  <c r="AE15" i="6"/>
  <c r="AG8" i="6"/>
  <c r="AG30" i="6"/>
  <c r="AA23" i="6"/>
  <c r="Y28" i="6"/>
  <c r="Y34" i="6"/>
  <c r="AC23" i="6"/>
  <c r="AC19" i="6"/>
  <c r="AA19" i="6"/>
  <c r="AA15" i="6"/>
  <c r="U15" i="6"/>
  <c r="AI13" i="6"/>
  <c r="AC11" i="6"/>
  <c r="AA11" i="6"/>
  <c r="Y8" i="6"/>
  <c r="Y30" i="6"/>
  <c r="I13" i="6"/>
  <c r="S15" i="6"/>
  <c r="M15" i="6"/>
  <c r="K15" i="6"/>
  <c r="G15" i="6"/>
  <c r="E15" i="6"/>
  <c r="C15" i="6"/>
  <c r="AI21" i="6"/>
  <c r="Q21" i="6"/>
  <c r="U23" i="6"/>
  <c r="S23" i="6"/>
  <c r="M23" i="6"/>
  <c r="K23" i="6"/>
  <c r="G23" i="6"/>
  <c r="U19" i="6"/>
  <c r="S19" i="6"/>
  <c r="E19" i="6"/>
  <c r="U11" i="6"/>
  <c r="S11" i="6"/>
  <c r="M11" i="6"/>
  <c r="O11" i="6"/>
  <c r="E23" i="6"/>
  <c r="C23" i="6"/>
  <c r="I21" i="6"/>
  <c r="I28" i="6"/>
  <c r="I34" i="6"/>
  <c r="K19" i="6"/>
  <c r="G19" i="6"/>
  <c r="K11" i="6"/>
  <c r="I8" i="6"/>
  <c r="Q28" i="6"/>
  <c r="Q34" i="6"/>
  <c r="I17" i="6"/>
  <c r="G11" i="6"/>
  <c r="E11" i="6"/>
  <c r="C11" i="6"/>
  <c r="E6" i="6"/>
  <c r="G6" i="6"/>
  <c r="I6" i="6"/>
  <c r="K6" i="6"/>
  <c r="M6" i="6"/>
  <c r="O6" i="6"/>
  <c r="Q17" i="6"/>
  <c r="Q13" i="6"/>
  <c r="I30" i="6"/>
  <c r="AI28" i="6"/>
  <c r="AI34" i="6"/>
  <c r="I11" i="6"/>
  <c r="I19" i="6"/>
  <c r="I15" i="6"/>
  <c r="AG23" i="6"/>
  <c r="AG19" i="6"/>
  <c r="AG11" i="6"/>
  <c r="AE11" i="6"/>
  <c r="AE19" i="6"/>
  <c r="AG15" i="6"/>
  <c r="W15" i="6"/>
  <c r="W11" i="6"/>
  <c r="Y11" i="6"/>
  <c r="Y23" i="6"/>
  <c r="Y15" i="6"/>
  <c r="Y19" i="6"/>
  <c r="W19" i="6"/>
  <c r="W23" i="6"/>
  <c r="Q8" i="6"/>
  <c r="Q30" i="6"/>
  <c r="O15" i="6"/>
  <c r="AI8" i="6"/>
  <c r="I9" i="6"/>
  <c r="O23" i="6"/>
  <c r="I23" i="6"/>
  <c r="S6" i="6"/>
  <c r="U6" i="6"/>
  <c r="W6" i="6"/>
  <c r="Q6" i="6"/>
  <c r="AI30" i="6"/>
  <c r="AG9" i="6"/>
  <c r="Y9" i="6"/>
  <c r="Q9" i="6"/>
  <c r="AE9" i="6"/>
  <c r="W9" i="6"/>
  <c r="O9" i="6"/>
  <c r="G9" i="6"/>
  <c r="AC9" i="6"/>
  <c r="U9" i="6"/>
  <c r="M9" i="6"/>
  <c r="E9" i="6"/>
  <c r="AI9" i="6"/>
  <c r="AA9" i="6"/>
  <c r="S9" i="6"/>
  <c r="K9" i="6"/>
  <c r="C9" i="6"/>
  <c r="AI19" i="6"/>
  <c r="AI19" i="38"/>
  <c r="AI17" i="38"/>
  <c r="Q11" i="6"/>
  <c r="Q19" i="6"/>
  <c r="Q23" i="6"/>
  <c r="Q15" i="6"/>
  <c r="AI15" i="6"/>
  <c r="AI11" i="6"/>
  <c r="AI23" i="6"/>
  <c r="Y6" i="6"/>
  <c r="AA6" i="6"/>
  <c r="AC6" i="6"/>
  <c r="AE6" i="6"/>
  <c r="AG6" i="6"/>
  <c r="AI6" i="6"/>
  <c r="AK6" i="6"/>
</calcChain>
</file>

<file path=xl/sharedStrings.xml><?xml version="1.0" encoding="utf-8"?>
<sst xmlns="http://schemas.openxmlformats.org/spreadsheetml/2006/main" count="626" uniqueCount="266">
  <si>
    <t xml:space="preserve"> </t>
  </si>
  <si>
    <t>DESCRIPTION</t>
  </si>
  <si>
    <t>JAN</t>
  </si>
  <si>
    <t>FEB</t>
  </si>
  <si>
    <t>MAR</t>
  </si>
  <si>
    <t>QTD MAR</t>
  </si>
  <si>
    <t>APR</t>
  </si>
  <si>
    <t>MAY</t>
  </si>
  <si>
    <t>JUN</t>
  </si>
  <si>
    <t>QTD JUN</t>
  </si>
  <si>
    <t>JULY</t>
  </si>
  <si>
    <t>AUGUST</t>
  </si>
  <si>
    <t>SEPT</t>
  </si>
  <si>
    <t>QTD SEP</t>
  </si>
  <si>
    <t>OCT</t>
  </si>
  <si>
    <t>NOV</t>
  </si>
  <si>
    <t>DEC</t>
  </si>
  <si>
    <t>QTD DEC</t>
  </si>
  <si>
    <t>YTD</t>
  </si>
  <si>
    <t>TOTAL SALARIES (Direct &amp; Indirect)</t>
  </si>
  <si>
    <t>OPERATING PROFIT / (LOSS) Pro Forma</t>
  </si>
  <si>
    <t>% OPERATING PROFIT / (LOSS) Pro Forma</t>
  </si>
  <si>
    <t>NET PROFIT / (LOSS) Pro Forma</t>
  </si>
  <si>
    <t>% NET PROFIT / (LOSS) Pro Forma</t>
  </si>
  <si>
    <t>Distribution List:</t>
  </si>
  <si>
    <t>Pat Singkamanand</t>
  </si>
  <si>
    <t>Definitions of Financial Terms:</t>
  </si>
  <si>
    <t>GROSS MARGIN</t>
  </si>
  <si>
    <t>% GROSS MARGIN</t>
  </si>
  <si>
    <t>TOTAL HEADCOUNT</t>
  </si>
  <si>
    <t>AVERAGE MONTHLY SALARY Per Total Headcount</t>
  </si>
  <si>
    <t>NET SALES SEASONALITY (% of Total)</t>
  </si>
  <si>
    <t>YTD February, 2014</t>
  </si>
  <si>
    <t>Mark Procopio</t>
  </si>
  <si>
    <t>Karen Bogosian</t>
  </si>
  <si>
    <t>KPI - NET SALES / TOTAL SALARY</t>
  </si>
  <si>
    <t>VISUAL SOUND SERVICE SCORECARD</t>
  </si>
  <si>
    <t>REVENUE PER HEADCOUNT Per Month</t>
  </si>
  <si>
    <t>REVENUE PER HEADCOUNT Annualized</t>
  </si>
  <si>
    <t>NET SALES</t>
  </si>
  <si>
    <t>ANNUALIZED NET SALES</t>
  </si>
  <si>
    <t>Full-Year 2013 Actuals</t>
  </si>
  <si>
    <t>AVERAGE</t>
  </si>
  <si>
    <t>Full-Year 2014 YTD Actual &amp; Forecast</t>
  </si>
  <si>
    <t>Profitability Forecast 2014: Using 2013 Avg. as Guide</t>
  </si>
  <si>
    <t>FULL-YEAR</t>
  </si>
  <si>
    <t>Act 2014</t>
  </si>
  <si>
    <t>Act Jan-14</t>
  </si>
  <si>
    <t>Act Feb-14</t>
  </si>
  <si>
    <t>Act Mar-14</t>
  </si>
  <si>
    <t xml:space="preserve">TOTAL NET SALES                                 </t>
  </si>
  <si>
    <t xml:space="preserve">EQUIPMENT REPAIR                                </t>
  </si>
  <si>
    <t xml:space="preserve">OUTSIDE SERVICES                                </t>
  </si>
  <si>
    <t xml:space="preserve">INTER-CO SERVICES                               </t>
  </si>
  <si>
    <t xml:space="preserve">COST OF GOODS PER GP REPORT                     </t>
  </si>
  <si>
    <t xml:space="preserve">WAGES COG                                       </t>
  </si>
  <si>
    <t xml:space="preserve">SUPPLIES COG                                    </t>
  </si>
  <si>
    <t xml:space="preserve">GROSS PROFIT                                    </t>
  </si>
  <si>
    <t xml:space="preserve">GROSS PROFIT %                                  </t>
  </si>
  <si>
    <t xml:space="preserve">WAGES                                           </t>
  </si>
  <si>
    <t xml:space="preserve">WAGES SALESPERSON                               </t>
  </si>
  <si>
    <t xml:space="preserve">FRINGE BENEFITS                                 </t>
  </si>
  <si>
    <t xml:space="preserve">PAYROLL TAXES                                   </t>
  </si>
  <si>
    <t xml:space="preserve">TOTAL PERSONNEL                                 </t>
  </si>
  <si>
    <t xml:space="preserve">ADVERTISING                                     </t>
  </si>
  <si>
    <t xml:space="preserve">SALES PROMOTION                                 </t>
  </si>
  <si>
    <t xml:space="preserve">TOTAL MARKETING                                 </t>
  </si>
  <si>
    <t xml:space="preserve">CREDIT AND COLLECTION                           </t>
  </si>
  <si>
    <t xml:space="preserve">DEPRECIATION                                    </t>
  </si>
  <si>
    <t xml:space="preserve">FREIGHT OUT                                     </t>
  </si>
  <si>
    <t xml:space="preserve">INSURANCE                                       </t>
  </si>
  <si>
    <t xml:space="preserve">MEALS &amp; ENTERTAINMENT                           </t>
  </si>
  <si>
    <t xml:space="preserve">PERSONNEL                                       </t>
  </si>
  <si>
    <t xml:space="preserve">RENT                                            </t>
  </si>
  <si>
    <t xml:space="preserve">REPAIRS &amp; MAINTENANCE                           </t>
  </si>
  <si>
    <t xml:space="preserve">SUPPORT SERVICES                                </t>
  </si>
  <si>
    <t xml:space="preserve">SUPPLIES                                        </t>
  </si>
  <si>
    <t xml:space="preserve">TELEPHONE                                       </t>
  </si>
  <si>
    <t xml:space="preserve">TRAINING                                        </t>
  </si>
  <si>
    <t xml:space="preserve">TRAVEL &amp; ENTERTAINMENT                          </t>
  </si>
  <si>
    <t xml:space="preserve">VEHICLE EXPENSE                                 </t>
  </si>
  <si>
    <t xml:space="preserve">TOTAL OTHER DIRECT EXPENSES                     </t>
  </si>
  <si>
    <t xml:space="preserve">TOTAL DIRECT EXPENSES                           </t>
  </si>
  <si>
    <t xml:space="preserve">OPERATING INCOME                                </t>
  </si>
  <si>
    <t xml:space="preserve">INTEREST EXPENSE                                </t>
  </si>
  <si>
    <t xml:space="preserve">INTEREST (INC/EXP)                              </t>
  </si>
  <si>
    <t xml:space="preserve">GENERAL OVERHEAD                                </t>
  </si>
  <si>
    <t xml:space="preserve">TOTAL ALLOCABLE                                 </t>
  </si>
  <si>
    <t xml:space="preserve">NET INCOME                                      </t>
  </si>
  <si>
    <t>SERVICE VARIANCE REPORT</t>
  </si>
  <si>
    <t>YTD Mar '14</t>
  </si>
  <si>
    <t>YTD Mar '13</t>
  </si>
  <si>
    <t>VS Service Business</t>
  </si>
  <si>
    <t xml:space="preserve">BROOMALL SALES                                  </t>
  </si>
  <si>
    <t xml:space="preserve">BROOMALL SERVICE INCOME                         </t>
  </si>
  <si>
    <t xml:space="preserve">PHILA WARRANTY CONTRACT                         </t>
  </si>
  <si>
    <t xml:space="preserve">PHILA RENEWAL CONTRACT                          </t>
  </si>
  <si>
    <t xml:space="preserve">PHILA NEW CONTRACT                              </t>
  </si>
  <si>
    <t xml:space="preserve">PHILA SERVICE INCOME                            </t>
  </si>
  <si>
    <t xml:space="preserve">MD WARRANTY CONTRACT                            </t>
  </si>
  <si>
    <t xml:space="preserve">MD RENEWAL CONTRACT                             </t>
  </si>
  <si>
    <t xml:space="preserve">MD NEW CONTRACT                                 </t>
  </si>
  <si>
    <t xml:space="preserve">MARYLAND SERVICE INCOME                         </t>
  </si>
  <si>
    <t xml:space="preserve">FRINGE BENEFITS-COG                             </t>
  </si>
  <si>
    <t xml:space="preserve">PAYROLL TAX COG                                 </t>
  </si>
  <si>
    <t xml:space="preserve">FREIGHT                                         </t>
  </si>
  <si>
    <t xml:space="preserve">PURCHASE PARTS                                  </t>
  </si>
  <si>
    <t xml:space="preserve">SERVICE CONTRACT EXPENSE                        </t>
  </si>
  <si>
    <t xml:space="preserve">SDP - BID CREDIT                                </t>
  </si>
  <si>
    <t xml:space="preserve">SMART REPAIR BILLING                            </t>
  </si>
  <si>
    <t xml:space="preserve">SMART REPAIR CREDITS                            </t>
  </si>
  <si>
    <t>Fcst 2014</t>
  </si>
  <si>
    <t>Gain / (Loss)</t>
  </si>
  <si>
    <t>&gt;&gt;</t>
  </si>
  <si>
    <t>Financial</t>
  </si>
  <si>
    <t>JPM</t>
  </si>
  <si>
    <t>Healthcare</t>
  </si>
  <si>
    <t>Gain / (Loss) %</t>
  </si>
  <si>
    <t>Total Receipts</t>
  </si>
  <si>
    <t>Transaction Cost</t>
  </si>
  <si>
    <t>Unit Price</t>
  </si>
  <si>
    <t>No. Shares</t>
  </si>
  <si>
    <t>Date Sold</t>
  </si>
  <si>
    <t>Total Cost</t>
  </si>
  <si>
    <t>Unit Cost</t>
  </si>
  <si>
    <t>Date Bought</t>
  </si>
  <si>
    <t>12M Target</t>
  </si>
  <si>
    <t>Beta</t>
  </si>
  <si>
    <t>Sector</t>
  </si>
  <si>
    <t>Stock</t>
  </si>
  <si>
    <r>
      <t xml:space="preserve">  </t>
    </r>
    <r>
      <rPr>
        <b/>
        <sz val="20"/>
        <rFont val="Times New Roman"/>
        <family val="1"/>
      </rPr>
      <t xml:space="preserve"> Roth: I</t>
    </r>
    <r>
      <rPr>
        <b/>
        <sz val="16"/>
        <rFont val="Times New Roman"/>
        <family val="1"/>
      </rPr>
      <t xml:space="preserve">NVESTMENT </t>
    </r>
    <r>
      <rPr>
        <b/>
        <sz val="20"/>
        <rFont val="Times New Roman"/>
        <family val="1"/>
      </rPr>
      <t>3X M</t>
    </r>
    <r>
      <rPr>
        <b/>
        <sz val="16"/>
        <rFont val="Times New Roman"/>
        <family val="1"/>
      </rPr>
      <t xml:space="preserve">ODEL </t>
    </r>
    <r>
      <rPr>
        <b/>
        <sz val="20"/>
        <rFont val="Times New Roman"/>
        <family val="1"/>
      </rPr>
      <t>(Alpha LS 2/3-S</t>
    </r>
    <r>
      <rPr>
        <b/>
        <sz val="16"/>
        <rFont val="Times New Roman"/>
        <family val="1"/>
      </rPr>
      <t xml:space="preserve">TEP </t>
    </r>
    <r>
      <rPr>
        <b/>
        <sz val="20"/>
        <rFont val="Times New Roman"/>
        <family val="1"/>
      </rPr>
      <t>P</t>
    </r>
    <r>
      <rPr>
        <b/>
        <sz val="16"/>
        <rFont val="Times New Roman"/>
        <family val="1"/>
      </rPr>
      <t>ROCESS</t>
    </r>
    <r>
      <rPr>
        <b/>
        <sz val="20"/>
        <rFont val="Times New Roman"/>
        <family val="1"/>
      </rPr>
      <t>)</t>
    </r>
  </si>
  <si>
    <t>Quick Thinking</t>
  </si>
  <si>
    <r>
      <t xml:space="preserve">The Road Ahead: Plan/ Forecast/ </t>
    </r>
    <r>
      <rPr>
        <b/>
        <sz val="18"/>
        <color rgb="FF0070C0"/>
        <rFont val="Times New Roman"/>
        <family val="1"/>
      </rPr>
      <t>Actual</t>
    </r>
  </si>
  <si>
    <t>Annual New Contribution @</t>
  </si>
  <si>
    <t>Portfolio
Performance</t>
  </si>
  <si>
    <t xml:space="preserve">           Annual Long-Investment Growth Rate</t>
  </si>
  <si>
    <t>= &gt;</t>
  </si>
  <si>
    <t xml:space="preserve">           Annual Short-Investment Growth Rate</t>
  </si>
  <si>
    <t xml:space="preserve">  </t>
  </si>
  <si>
    <t xml:space="preserve">             Annual  4 Trades 3X ETFs Trading-Range</t>
  </si>
  <si>
    <t>Annual Long Gain</t>
  </si>
  <si>
    <t>Annual Short Gain</t>
  </si>
  <si>
    <t>Mar 2011</t>
  </si>
  <si>
    <t>Investment 5-Year Model (Start @ $5,500)</t>
  </si>
  <si>
    <t>Initial Capital   =</t>
  </si>
  <si>
    <t>Closing Balance   =</t>
  </si>
  <si>
    <t>YTD Portfolio Performance   =</t>
  </si>
  <si>
    <t>You must be honest with your operations information as superior performance does not deliver higher grade</t>
  </si>
  <si>
    <t>Project 1 Instruction:</t>
  </si>
  <si>
    <t>Designated Investments Management Authorization/Agreement</t>
  </si>
  <si>
    <t>Tickers</t>
  </si>
  <si>
    <t>Stocks/ETFs/Index Funds/Mutual Funds</t>
  </si>
  <si>
    <t>Manager</t>
  </si>
  <si>
    <t>Category/Rating</t>
  </si>
  <si>
    <t>Dow Jones Industrial 30 Equities</t>
  </si>
  <si>
    <t>Companies</t>
  </si>
  <si>
    <t>Top U.S. Companies</t>
  </si>
  <si>
    <t>BA XOM INTC MMM PG VZ CVX HD JPM NKE</t>
  </si>
  <si>
    <t>BAC CAT GE JNJ MRK TRV T WMT UNH DIS</t>
  </si>
  <si>
    <t>Top Nasdaq Equities</t>
  </si>
  <si>
    <t>NFLX SBUX CSCO AMGN CMCSA DTV COST</t>
  </si>
  <si>
    <t>EBAY ORCL QCOM TEVA VOD ESRX GILD</t>
  </si>
  <si>
    <t>DIA DDM</t>
  </si>
  <si>
    <t>Dow Index Long ETFs</t>
  </si>
  <si>
    <t>SPDR, ProShares</t>
  </si>
  <si>
    <t>Moderate / Aggressive</t>
  </si>
  <si>
    <t>SPY SSO SPXL</t>
  </si>
  <si>
    <t>S&amp;P 500 Index Long ETFs</t>
  </si>
  <si>
    <t>SPDR, ProShares, Direxion</t>
  </si>
  <si>
    <t>QQQ QLD TQQQ</t>
  </si>
  <si>
    <t>Nasdaq 100 Index Long ETFs</t>
  </si>
  <si>
    <t>PowerShares, ProShares</t>
  </si>
  <si>
    <t>IWM UWM TNA</t>
  </si>
  <si>
    <t>Russell 2000 Index Long ETFs</t>
  </si>
  <si>
    <t>iShares, ProShares, Direxion</t>
  </si>
  <si>
    <t>EEM VWO EDC BIK BKF FXI YINN XPP BBRC</t>
  </si>
  <si>
    <t>Emerging Market Long ETFs</t>
  </si>
  <si>
    <t>iShares, ProShares, Direxion, SPDR, Vanguard</t>
  </si>
  <si>
    <t>EWT EZA INP INDL RSX RUSL EWZ EWY EWS</t>
  </si>
  <si>
    <t>iShares, Direxion, Barclays, Market Vectors</t>
  </si>
  <si>
    <t>EWW EWM IDX TUR THD EGPT DGS EWZS</t>
  </si>
  <si>
    <t>iShares, ProShares, WisdomTree, Market Vectors</t>
  </si>
  <si>
    <t>Moderate</t>
  </si>
  <si>
    <t>VNM EPHE AFK SCHE PIE FEM EEMV ECON</t>
  </si>
  <si>
    <t>iShares, WisdomTree, Market Vectors</t>
  </si>
  <si>
    <t>EWG EWQ EWU VGK EWP EWI FEZ</t>
  </si>
  <si>
    <t>European Long ETFs</t>
  </si>
  <si>
    <t>iShares, Vanguard, SPDR</t>
  </si>
  <si>
    <t>EWA EWJ EWH</t>
  </si>
  <si>
    <t>Asian Long ETFs</t>
  </si>
  <si>
    <t>iShares</t>
  </si>
  <si>
    <t>XRT XLP XLE XLF XLB XLK XLV XLY  XLU</t>
  </si>
  <si>
    <t>U.S. Sector Long ETFs</t>
  </si>
  <si>
    <t>SPDR</t>
  </si>
  <si>
    <t>URE DRN</t>
  </si>
  <si>
    <t>U.S. Real Estate Long ETFs</t>
  </si>
  <si>
    <t>ProShares, Direxion</t>
  </si>
  <si>
    <t>XLE ERX GASL</t>
  </si>
  <si>
    <t>U.S. Energy Sector Long ETFs</t>
  </si>
  <si>
    <t>SPDR, Direxion</t>
  </si>
  <si>
    <t>XLF UYG FAS</t>
  </si>
  <si>
    <t>U.S. Financial Sector Long ETFs</t>
  </si>
  <si>
    <t>TECL</t>
  </si>
  <si>
    <t>U.S. Technology Sector Long ETF</t>
  </si>
  <si>
    <t>Direxion</t>
  </si>
  <si>
    <t>SOXL</t>
  </si>
  <si>
    <t>U.S. Semiconductor Long ETF</t>
  </si>
  <si>
    <t>MATL</t>
  </si>
  <si>
    <t>U.S. Basic Material Long ETF</t>
  </si>
  <si>
    <t>NUGT GLD SLV</t>
  </si>
  <si>
    <t>U.S. Gold &amp; Silver Long ETFs</t>
  </si>
  <si>
    <t>SPDR, iShares, Direxion</t>
  </si>
  <si>
    <t>CURE</t>
  </si>
  <si>
    <t>U.S. Healthcare Sector Long ETF</t>
  </si>
  <si>
    <t>PIMIX BOND PQIIX</t>
  </si>
  <si>
    <t>U.S. Bond &amp; Dividend Funds</t>
  </si>
  <si>
    <t>PIMCO</t>
  </si>
  <si>
    <t>Conservative</t>
  </si>
  <si>
    <t>FMAGX FBGRX FTRNX FDSVX FTQGX</t>
  </si>
  <si>
    <t>Fidelity Selected Mutual Funds</t>
  </si>
  <si>
    <t>Fidelity</t>
  </si>
  <si>
    <t>5-Star Funds</t>
  </si>
  <si>
    <t>VEVFX VFTSX VCVLX VHCAX VEXAX</t>
  </si>
  <si>
    <t>Vanguard Selected Mutual Funds</t>
  </si>
  <si>
    <t>Vanguard</t>
  </si>
  <si>
    <t>TRBCX PRWCX PRCOX PRDSX PRMSX</t>
  </si>
  <si>
    <t>T.Rowe Price Selected Mutual Funds</t>
  </si>
  <si>
    <t>T.Rowe Price</t>
  </si>
  <si>
    <t>EXECUTIVE SUMMARY</t>
  </si>
  <si>
    <t>Average</t>
  </si>
  <si>
    <t>STDEV</t>
  </si>
  <si>
    <t>% Risk Free Return</t>
  </si>
  <si>
    <t>% Excess Return</t>
  </si>
  <si>
    <t>STDV Portfolio Return</t>
  </si>
  <si>
    <t>STDV Risk-Free Return</t>
  </si>
  <si>
    <t>STDV Excess Return</t>
  </si>
  <si>
    <t>Sharpe Ratio</t>
  </si>
  <si>
    <t xml:space="preserve">Best of Luck! </t>
  </si>
  <si>
    <t>You're the Best!  Thank you.</t>
  </si>
  <si>
    <r>
      <t xml:space="preserve">AXP DD IBM MCD PFE UTX CSCO </t>
    </r>
    <r>
      <rPr>
        <b/>
        <sz val="13"/>
        <color theme="1"/>
        <rFont val="Times New Roman"/>
      </rPr>
      <t>GS</t>
    </r>
    <r>
      <rPr>
        <sz val="13"/>
        <color theme="1"/>
        <rFont val="Times New Roman"/>
        <family val="1"/>
      </rPr>
      <t xml:space="preserve"> KO MSFT</t>
    </r>
  </si>
  <si>
    <r>
      <rPr>
        <b/>
        <sz val="13"/>
        <color theme="1"/>
        <rFont val="Times New Roman"/>
      </rPr>
      <t>AAPL</t>
    </r>
    <r>
      <rPr>
        <sz val="13"/>
        <color theme="1"/>
        <rFont val="Times New Roman"/>
        <family val="1"/>
      </rPr>
      <t xml:space="preserve"> GOOG MSFT INTC AMZN CELG FB PCLN</t>
    </r>
  </si>
  <si>
    <t>AMGN</t>
  </si>
  <si>
    <t>GOOG</t>
  </si>
  <si>
    <t>CVX</t>
  </si>
  <si>
    <t>Car</t>
  </si>
  <si>
    <t>AXP</t>
  </si>
  <si>
    <t>AAPL</t>
  </si>
  <si>
    <t>Technology</t>
  </si>
  <si>
    <t>Figure 1.1</t>
  </si>
  <si>
    <t>=</t>
  </si>
  <si>
    <t>Retail</t>
  </si>
  <si>
    <t>Company</t>
  </si>
  <si>
    <t>Gain/Loss (cumulative)</t>
  </si>
  <si>
    <t>NKE</t>
  </si>
  <si>
    <t>Figure 3.1</t>
  </si>
  <si>
    <t>Figure 2.1</t>
  </si>
  <si>
    <t>This is an individual Investment Project</t>
  </si>
  <si>
    <t>As an investment manager, you have $1,000,000 to invest in the world of global equity market thru U.S. Exchanges in U.S. listed equities and ETFs</t>
  </si>
  <si>
    <t>You are assigned to build an Investment Portfolio for a client to maximize the return</t>
  </si>
  <si>
    <t xml:space="preserve">You must use your final week's holdings to calculate your "Portfolio Standard Deviation," "Average Excess Return," and "Sharpe Ratio" </t>
  </si>
  <si>
    <t>Portfolio Summary</t>
  </si>
  <si>
    <t>Investment Manager: ________________________</t>
  </si>
  <si>
    <t>MSFT</t>
  </si>
  <si>
    <t>You are allowed to select quality ETFs or equities listed on Tab (5); bonds and penny stocks not allowed</t>
  </si>
  <si>
    <t>A final report (e-copy) completed with "Executive Summary" must be submitted the same date of your Final In-Class Exam.</t>
  </si>
  <si>
    <t>Investment Management Project; Spring Term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</si>
</sst>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&quot;$&quot;#,##0"/>
    <numFmt numFmtId="166" formatCode="&quot;$&quot;#,##0.0"/>
    <numFmt numFmtId="167" formatCode="0.0%"/>
    <numFmt numFmtId="168" formatCode="#,##0.0_);[Red]\(#,##0.0\)"/>
    <numFmt numFmtId="169" formatCode="#,##0.0_);\(#,##0.0\)"/>
    <numFmt numFmtId="170" formatCode="0.0%_);[Red]\(0.0%\)"/>
    <numFmt numFmtId="171" formatCode="#,##0.0"/>
    <numFmt numFmtId="172" formatCode="[$-409]mmm\-yy;@"/>
    <numFmt numFmtId="173" formatCode="m/d/yy;@"/>
    <numFmt numFmtId="174" formatCode="[$-409]mmmm\-yy;@"/>
    <numFmt numFmtId="175" formatCode="0_);\(0\)"/>
    <numFmt numFmtId="176" formatCode="&quot;$&quot;#,##0.00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2"/>
      <color rgb="FFC00000"/>
      <name val="Times New Roman"/>
      <family val="1"/>
    </font>
    <font>
      <sz val="11"/>
      <name val="Times New Roman"/>
      <family val="1"/>
    </font>
    <font>
      <b/>
      <u/>
      <sz val="16"/>
      <color rgb="FFC00000"/>
      <name val="Times New Roman"/>
      <family val="1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b/>
      <sz val="14"/>
      <color rgb="FFC00000"/>
      <name val="Times New Roman"/>
      <family val="1"/>
    </font>
    <font>
      <sz val="13"/>
      <name val="Times New Roman"/>
      <family val="1"/>
    </font>
    <font>
      <sz val="12"/>
      <name val="Stencil"/>
      <family val="5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Georgia"/>
      <family val="1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b/>
      <sz val="18"/>
      <name val="Arial"/>
      <family val="2"/>
    </font>
    <font>
      <sz val="15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b/>
      <sz val="14"/>
      <color indexed="9"/>
      <name val="Times New Roman"/>
      <family val="1"/>
    </font>
    <font>
      <sz val="14"/>
      <color rgb="FF0070C0"/>
      <name val="Times New Roman"/>
      <family val="1"/>
    </font>
    <font>
      <sz val="14"/>
      <color indexed="9"/>
      <name val="Times New Roman"/>
      <family val="1"/>
    </font>
    <font>
      <b/>
      <sz val="15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</font>
    <font>
      <u/>
      <sz val="10"/>
      <color theme="10"/>
      <name val="Arial"/>
    </font>
    <font>
      <u/>
      <sz val="10"/>
      <color theme="11"/>
      <name val="Arial"/>
    </font>
    <font>
      <sz val="24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9" tint="0.59999389629810485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9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Border="0" applyAlignment="0"/>
    <xf numFmtId="0" fontId="12" fillId="0" borderId="0" applyNumberFormat="0" applyBorder="0" applyAlignment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1" fillId="0" borderId="0" applyNumberFormat="0" applyBorder="0" applyAlignment="0"/>
    <xf numFmtId="0" fontId="32" fillId="0" borderId="0" applyNumberFormat="0" applyBorder="0" applyAlignment="0"/>
    <xf numFmtId="0" fontId="5" fillId="0" borderId="0"/>
    <xf numFmtId="0" fontId="14" fillId="0" borderId="0" applyFont="0" applyFill="0" applyBorder="0" applyAlignment="0" applyProtection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520">
    <xf numFmtId="0" fontId="0" fillId="0" borderId="0" xfId="0"/>
    <xf numFmtId="0" fontId="7" fillId="0" borderId="0" xfId="0" applyFont="1"/>
    <xf numFmtId="49" fontId="10" fillId="0" borderId="0" xfId="4" applyNumberFormat="1" applyFont="1" applyFill="1" applyBorder="1" applyAlignment="1">
      <alignment horizontal="left"/>
    </xf>
    <xf numFmtId="49" fontId="10" fillId="0" borderId="0" xfId="4" applyNumberFormat="1" applyFont="1" applyFill="1"/>
    <xf numFmtId="0" fontId="13" fillId="0" borderId="0" xfId="4" applyFont="1" applyFill="1"/>
    <xf numFmtId="0" fontId="10" fillId="0" borderId="0" xfId="4" applyFont="1" applyFill="1"/>
    <xf numFmtId="0" fontId="14" fillId="0" borderId="0" xfId="4" applyFont="1" applyFill="1"/>
    <xf numFmtId="0" fontId="6" fillId="0" borderId="0" xfId="4" applyFont="1" applyFill="1"/>
    <xf numFmtId="0" fontId="17" fillId="2" borderId="3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"/>
    </xf>
    <xf numFmtId="0" fontId="17" fillId="3" borderId="3" xfId="4" applyFont="1" applyFill="1" applyBorder="1" applyAlignment="1">
      <alignment horizontal="center"/>
    </xf>
    <xf numFmtId="0" fontId="17" fillId="2" borderId="4" xfId="4" applyFont="1" applyFill="1" applyBorder="1" applyAlignment="1">
      <alignment horizontal="center"/>
    </xf>
    <xf numFmtId="0" fontId="17" fillId="3" borderId="4" xfId="4" applyFont="1" applyFill="1" applyBorder="1" applyAlignment="1">
      <alignment horizontal="center"/>
    </xf>
    <xf numFmtId="0" fontId="18" fillId="4" borderId="3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0" fontId="14" fillId="0" borderId="6" xfId="4" applyFont="1" applyFill="1" applyBorder="1" applyAlignment="1">
      <alignment horizontal="center"/>
    </xf>
    <xf numFmtId="0" fontId="17" fillId="3" borderId="5" xfId="4" applyFont="1" applyFill="1" applyBorder="1" applyAlignment="1">
      <alignment horizontal="center"/>
    </xf>
    <xf numFmtId="0" fontId="17" fillId="2" borderId="7" xfId="4" applyFont="1" applyFill="1" applyBorder="1" applyAlignment="1">
      <alignment horizontal="center"/>
    </xf>
    <xf numFmtId="0" fontId="17" fillId="3" borderId="7" xfId="4" applyFont="1" applyFill="1" applyBorder="1" applyAlignment="1">
      <alignment horizontal="center"/>
    </xf>
    <xf numFmtId="0" fontId="18" fillId="4" borderId="5" xfId="4" applyFont="1" applyFill="1" applyBorder="1" applyAlignment="1">
      <alignment horizontal="center"/>
    </xf>
    <xf numFmtId="0" fontId="6" fillId="0" borderId="8" xfId="4" applyFont="1" applyFill="1" applyBorder="1"/>
    <xf numFmtId="38" fontId="6" fillId="0" borderId="9" xfId="4" applyNumberFormat="1" applyFont="1" applyFill="1" applyBorder="1" applyAlignment="1">
      <alignment horizontal="center"/>
    </xf>
    <xf numFmtId="38" fontId="14" fillId="0" borderId="9" xfId="4" applyNumberFormat="1" applyFont="1" applyFill="1" applyBorder="1" applyAlignment="1">
      <alignment horizontal="center"/>
    </xf>
    <xf numFmtId="38" fontId="6" fillId="0" borderId="10" xfId="4" applyNumberFormat="1" applyFont="1" applyFill="1" applyBorder="1" applyAlignment="1">
      <alignment horizontal="center"/>
    </xf>
    <xf numFmtId="38" fontId="14" fillId="0" borderId="11" xfId="4" applyNumberFormat="1" applyFont="1" applyFill="1" applyBorder="1" applyAlignment="1">
      <alignment horizontal="center"/>
    </xf>
    <xf numFmtId="38" fontId="6" fillId="0" borderId="12" xfId="4" applyNumberFormat="1" applyFont="1" applyFill="1" applyBorder="1" applyAlignment="1">
      <alignment horizontal="center"/>
    </xf>
    <xf numFmtId="38" fontId="14" fillId="0" borderId="12" xfId="4" applyNumberFormat="1" applyFont="1" applyFill="1" applyBorder="1" applyAlignment="1">
      <alignment horizontal="center"/>
    </xf>
    <xf numFmtId="38" fontId="6" fillId="0" borderId="13" xfId="4" applyNumberFormat="1" applyFont="1" applyFill="1" applyBorder="1" applyAlignment="1">
      <alignment horizontal="center"/>
    </xf>
    <xf numFmtId="38" fontId="14" fillId="0" borderId="13" xfId="4" applyNumberFormat="1" applyFont="1" applyFill="1" applyBorder="1" applyAlignment="1">
      <alignment horizontal="center"/>
    </xf>
    <xf numFmtId="0" fontId="6" fillId="0" borderId="12" xfId="4" applyFont="1" applyFill="1" applyBorder="1"/>
    <xf numFmtId="0" fontId="6" fillId="0" borderId="16" xfId="4" applyFont="1" applyFill="1" applyBorder="1"/>
    <xf numFmtId="3" fontId="6" fillId="0" borderId="12" xfId="4" applyNumberFormat="1" applyFont="1" applyFill="1" applyBorder="1" applyAlignment="1">
      <alignment horizontal="center"/>
    </xf>
    <xf numFmtId="171" fontId="6" fillId="0" borderId="12" xfId="4" applyNumberFormat="1" applyFont="1" applyFill="1" applyBorder="1" applyAlignment="1">
      <alignment horizontal="center"/>
    </xf>
    <xf numFmtId="40" fontId="6" fillId="0" borderId="12" xfId="4" applyNumberFormat="1" applyFont="1" applyFill="1" applyBorder="1" applyAlignment="1">
      <alignment horizontal="center"/>
    </xf>
    <xf numFmtId="3" fontId="6" fillId="0" borderId="13" xfId="4" applyNumberFormat="1" applyFont="1" applyFill="1" applyBorder="1" applyAlignment="1">
      <alignment horizontal="center"/>
    </xf>
    <xf numFmtId="37" fontId="6" fillId="0" borderId="12" xfId="4" applyNumberFormat="1" applyFont="1" applyFill="1" applyBorder="1" applyAlignment="1">
      <alignment horizontal="center"/>
    </xf>
    <xf numFmtId="3" fontId="14" fillId="0" borderId="12" xfId="4" applyNumberFormat="1" applyFont="1" applyFill="1" applyBorder="1" applyAlignment="1">
      <alignment horizontal="center"/>
    </xf>
    <xf numFmtId="3" fontId="14" fillId="0" borderId="13" xfId="4" applyNumberFormat="1" applyFont="1" applyFill="1" applyBorder="1" applyAlignment="1">
      <alignment horizontal="center"/>
    </xf>
    <xf numFmtId="40" fontId="14" fillId="0" borderId="12" xfId="4" applyNumberFormat="1" applyFont="1" applyFill="1" applyBorder="1" applyAlignment="1">
      <alignment horizontal="center"/>
    </xf>
    <xf numFmtId="40" fontId="6" fillId="0" borderId="13" xfId="4" applyNumberFormat="1" applyFont="1" applyFill="1" applyBorder="1" applyAlignment="1">
      <alignment horizontal="center"/>
    </xf>
    <xf numFmtId="40" fontId="14" fillId="0" borderId="13" xfId="4" applyNumberFormat="1" applyFont="1" applyFill="1" applyBorder="1" applyAlignment="1">
      <alignment horizontal="center"/>
    </xf>
    <xf numFmtId="37" fontId="6" fillId="0" borderId="13" xfId="4" applyNumberFormat="1" applyFont="1" applyFill="1" applyBorder="1" applyAlignment="1">
      <alignment horizontal="center"/>
    </xf>
    <xf numFmtId="38" fontId="6" fillId="0" borderId="4" xfId="4" applyNumberFormat="1" applyFont="1" applyFill="1" applyBorder="1" applyAlignment="1">
      <alignment horizontal="center"/>
    </xf>
    <xf numFmtId="37" fontId="14" fillId="0" borderId="12" xfId="4" applyNumberFormat="1" applyFont="1" applyFill="1" applyBorder="1" applyAlignment="1">
      <alignment horizontal="center"/>
    </xf>
    <xf numFmtId="37" fontId="14" fillId="0" borderId="13" xfId="4" applyNumberFormat="1" applyFont="1" applyFill="1" applyBorder="1" applyAlignment="1">
      <alignment horizontal="center"/>
    </xf>
    <xf numFmtId="38" fontId="6" fillId="0" borderId="0" xfId="4" applyNumberFormat="1" applyFont="1" applyFill="1" applyBorder="1" applyAlignment="1">
      <alignment horizontal="center"/>
    </xf>
    <xf numFmtId="0" fontId="17" fillId="2" borderId="23" xfId="4" applyFont="1" applyFill="1" applyBorder="1" applyAlignment="1">
      <alignment horizontal="center"/>
    </xf>
    <xf numFmtId="0" fontId="17" fillId="2" borderId="24" xfId="4" applyFont="1" applyFill="1" applyBorder="1" applyAlignment="1">
      <alignment horizontal="center"/>
    </xf>
    <xf numFmtId="38" fontId="6" fillId="0" borderId="23" xfId="4" applyNumberFormat="1" applyFont="1" applyFill="1" applyBorder="1" applyAlignment="1">
      <alignment horizontal="center"/>
    </xf>
    <xf numFmtId="0" fontId="0" fillId="0" borderId="0" xfId="0" applyFill="1"/>
    <xf numFmtId="0" fontId="21" fillId="3" borderId="4" xfId="4" applyFont="1" applyFill="1" applyBorder="1" applyAlignment="1">
      <alignment horizontal="center"/>
    </xf>
    <xf numFmtId="0" fontId="21" fillId="3" borderId="7" xfId="4" applyFont="1" applyFill="1" applyBorder="1" applyAlignment="1">
      <alignment horizontal="center"/>
    </xf>
    <xf numFmtId="0" fontId="0" fillId="0" borderId="9" xfId="0" applyFill="1" applyBorder="1"/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9" xfId="0" applyFill="1" applyBorder="1"/>
    <xf numFmtId="0" fontId="0" fillId="0" borderId="13" xfId="0" applyFill="1" applyBorder="1"/>
    <xf numFmtId="0" fontId="6" fillId="0" borderId="0" xfId="0" applyFont="1" applyFill="1"/>
    <xf numFmtId="0" fontId="14" fillId="0" borderId="13" xfId="0" applyFont="1" applyFill="1" applyBorder="1"/>
    <xf numFmtId="37" fontId="5" fillId="0" borderId="19" xfId="4" applyNumberFormat="1" applyFont="1" applyFill="1" applyBorder="1" applyAlignment="1">
      <alignment horizontal="center"/>
    </xf>
    <xf numFmtId="49" fontId="10" fillId="0" borderId="0" xfId="24" applyNumberFormat="1" applyFont="1" applyFill="1"/>
    <xf numFmtId="0" fontId="13" fillId="0" borderId="0" xfId="24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33" fillId="0" borderId="15" xfId="4" applyNumberFormat="1" applyFont="1" applyFill="1" applyBorder="1" applyAlignment="1">
      <alignment horizontal="center"/>
    </xf>
    <xf numFmtId="37" fontId="5" fillId="0" borderId="12" xfId="4" applyNumberFormat="1" applyFont="1" applyFill="1" applyBorder="1" applyAlignment="1">
      <alignment horizontal="center"/>
    </xf>
    <xf numFmtId="37" fontId="5" fillId="0" borderId="13" xfId="4" applyNumberFormat="1" applyFont="1" applyFill="1" applyBorder="1" applyAlignment="1">
      <alignment horizontal="center"/>
    </xf>
    <xf numFmtId="0" fontId="10" fillId="0" borderId="0" xfId="24" applyFont="1" applyFill="1"/>
    <xf numFmtId="0" fontId="14" fillId="0" borderId="0" xfId="24" applyFont="1" applyFill="1"/>
    <xf numFmtId="0" fontId="14" fillId="5" borderId="3" xfId="24" applyFont="1" applyFill="1" applyBorder="1" applyAlignment="1">
      <alignment horizontal="center"/>
    </xf>
    <xf numFmtId="0" fontId="14" fillId="5" borderId="5" xfId="24" applyFont="1" applyFill="1" applyBorder="1" applyAlignment="1">
      <alignment horizontal="center"/>
    </xf>
    <xf numFmtId="38" fontId="14" fillId="0" borderId="3" xfId="24" applyNumberFormat="1" applyFont="1" applyFill="1" applyBorder="1" applyAlignment="1">
      <alignment horizontal="center"/>
    </xf>
    <xf numFmtId="37" fontId="14" fillId="0" borderId="27" xfId="24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38" fontId="14" fillId="0" borderId="27" xfId="24" applyNumberFormat="1" applyFont="1" applyFill="1" applyBorder="1" applyAlignment="1">
      <alignment horizontal="center"/>
    </xf>
    <xf numFmtId="3" fontId="14" fillId="0" borderId="27" xfId="24" applyNumberFormat="1" applyFont="1" applyFill="1" applyBorder="1" applyAlignment="1">
      <alignment horizontal="center"/>
    </xf>
    <xf numFmtId="3" fontId="14" fillId="0" borderId="29" xfId="24" applyNumberFormat="1" applyFont="1" applyFill="1" applyBorder="1" applyAlignment="1">
      <alignment horizontal="center"/>
    </xf>
    <xf numFmtId="40" fontId="14" fillId="0" borderId="27" xfId="24" applyNumberFormat="1" applyFont="1" applyFill="1" applyBorder="1" applyAlignment="1">
      <alignment horizontal="center"/>
    </xf>
    <xf numFmtId="0" fontId="17" fillId="2" borderId="23" xfId="24" applyFont="1" applyFill="1" applyBorder="1" applyAlignment="1">
      <alignment horizontal="center"/>
    </xf>
    <xf numFmtId="0" fontId="14" fillId="0" borderId="0" xfId="24" applyFont="1" applyFill="1" applyBorder="1" applyAlignment="1">
      <alignment horizontal="centerContinuous"/>
    </xf>
    <xf numFmtId="0" fontId="17" fillId="2" borderId="3" xfId="24" applyFont="1" applyFill="1" applyBorder="1" applyAlignment="1">
      <alignment horizontal="center"/>
    </xf>
    <xf numFmtId="0" fontId="14" fillId="0" borderId="0" xfId="24" applyFont="1" applyFill="1" applyBorder="1" applyAlignment="1">
      <alignment horizontal="center"/>
    </xf>
    <xf numFmtId="0" fontId="17" fillId="3" borderId="3" xfId="24" applyFont="1" applyFill="1" applyBorder="1" applyAlignment="1">
      <alignment horizontal="center"/>
    </xf>
    <xf numFmtId="0" fontId="17" fillId="2" borderId="4" xfId="24" applyFont="1" applyFill="1" applyBorder="1" applyAlignment="1">
      <alignment horizontal="center"/>
    </xf>
    <xf numFmtId="0" fontId="17" fillId="3" borderId="4" xfId="24" applyFont="1" applyFill="1" applyBorder="1" applyAlignment="1">
      <alignment horizontal="center"/>
    </xf>
    <xf numFmtId="0" fontId="21" fillId="3" borderId="4" xfId="24" applyFont="1" applyFill="1" applyBorder="1" applyAlignment="1">
      <alignment horizontal="center"/>
    </xf>
    <xf numFmtId="0" fontId="18" fillId="4" borderId="3" xfId="24" applyFont="1" applyFill="1" applyBorder="1" applyAlignment="1">
      <alignment horizontal="center"/>
    </xf>
    <xf numFmtId="0" fontId="5" fillId="0" borderId="0" xfId="24" applyFont="1" applyFill="1"/>
    <xf numFmtId="0" fontId="17" fillId="2" borderId="24" xfId="24" applyFont="1" applyFill="1" applyBorder="1" applyAlignment="1">
      <alignment horizontal="center"/>
    </xf>
    <xf numFmtId="0" fontId="14" fillId="0" borderId="6" xfId="24" applyFont="1" applyFill="1" applyBorder="1" applyAlignment="1">
      <alignment horizontal="center"/>
    </xf>
    <xf numFmtId="0" fontId="17" fillId="2" borderId="5" xfId="24" applyFont="1" applyFill="1" applyBorder="1" applyAlignment="1">
      <alignment horizontal="center"/>
    </xf>
    <xf numFmtId="0" fontId="17" fillId="3" borderId="5" xfId="24" applyFont="1" applyFill="1" applyBorder="1" applyAlignment="1">
      <alignment horizontal="center"/>
    </xf>
    <xf numFmtId="0" fontId="17" fillId="2" borderId="7" xfId="24" applyFont="1" applyFill="1" applyBorder="1" applyAlignment="1">
      <alignment horizontal="center"/>
    </xf>
    <xf numFmtId="0" fontId="17" fillId="3" borderId="7" xfId="24" applyFont="1" applyFill="1" applyBorder="1" applyAlignment="1">
      <alignment horizontal="center"/>
    </xf>
    <xf numFmtId="0" fontId="21" fillId="3" borderId="7" xfId="24" applyFont="1" applyFill="1" applyBorder="1" applyAlignment="1">
      <alignment horizontal="center"/>
    </xf>
    <xf numFmtId="0" fontId="18" fillId="4" borderId="5" xfId="24" applyFont="1" applyFill="1" applyBorder="1" applyAlignment="1">
      <alignment horizontal="center"/>
    </xf>
    <xf numFmtId="38" fontId="14" fillId="0" borderId="3" xfId="4" applyNumberFormat="1" applyFont="1" applyFill="1" applyBorder="1" applyAlignment="1">
      <alignment horizontal="center"/>
    </xf>
    <xf numFmtId="3" fontId="5" fillId="0" borderId="12" xfId="24" applyNumberFormat="1" applyFont="1" applyFill="1" applyBorder="1" applyAlignment="1">
      <alignment horizontal="center"/>
    </xf>
    <xf numFmtId="3" fontId="14" fillId="0" borderId="12" xfId="24" applyNumberFormat="1" applyFont="1" applyFill="1" applyBorder="1" applyAlignment="1">
      <alignment horizontal="center"/>
    </xf>
    <xf numFmtId="3" fontId="5" fillId="0" borderId="0" xfId="24" applyNumberFormat="1" applyFont="1" applyFill="1" applyBorder="1" applyAlignment="1">
      <alignment horizontal="center"/>
    </xf>
    <xf numFmtId="171" fontId="5" fillId="0" borderId="12" xfId="24" applyNumberFormat="1" applyFont="1" applyFill="1" applyBorder="1" applyAlignment="1">
      <alignment horizontal="center"/>
    </xf>
    <xf numFmtId="38" fontId="5" fillId="0" borderId="15" xfId="24" applyNumberFormat="1" applyFont="1" applyFill="1" applyBorder="1" applyAlignment="1">
      <alignment horizontal="center"/>
    </xf>
    <xf numFmtId="38" fontId="5" fillId="0" borderId="20" xfId="24" applyNumberFormat="1" applyFont="1" applyFill="1" applyBorder="1" applyAlignment="1">
      <alignment horizontal="center"/>
    </xf>
    <xf numFmtId="40" fontId="5" fillId="0" borderId="12" xfId="24" applyNumberFormat="1" applyFont="1" applyFill="1" applyBorder="1" applyAlignment="1">
      <alignment horizontal="center"/>
    </xf>
    <xf numFmtId="40" fontId="14" fillId="0" borderId="12" xfId="24" applyNumberFormat="1" applyFont="1" applyFill="1" applyBorder="1" applyAlignment="1">
      <alignment horizontal="center"/>
    </xf>
    <xf numFmtId="40" fontId="5" fillId="0" borderId="0" xfId="24" applyNumberFormat="1" applyFont="1" applyFill="1" applyBorder="1" applyAlignment="1">
      <alignment horizontal="center"/>
    </xf>
    <xf numFmtId="40" fontId="33" fillId="0" borderId="15" xfId="24" applyNumberFormat="1" applyFont="1" applyFill="1" applyBorder="1" applyAlignment="1">
      <alignment horizontal="center"/>
    </xf>
    <xf numFmtId="40" fontId="33" fillId="0" borderId="20" xfId="24" applyNumberFormat="1" applyFont="1" applyFill="1" applyBorder="1" applyAlignment="1">
      <alignment horizontal="center"/>
    </xf>
    <xf numFmtId="168" fontId="33" fillId="0" borderId="15" xfId="24" applyNumberFormat="1" applyFont="1" applyFill="1" applyBorder="1" applyAlignment="1">
      <alignment horizontal="center"/>
    </xf>
    <xf numFmtId="38" fontId="33" fillId="0" borderId="20" xfId="24" applyNumberFormat="1" applyFont="1" applyFill="1" applyBorder="1" applyAlignment="1">
      <alignment horizontal="center"/>
    </xf>
    <xf numFmtId="168" fontId="5" fillId="0" borderId="15" xfId="24" applyNumberFormat="1" applyFont="1" applyFill="1" applyBorder="1" applyAlignment="1">
      <alignment horizontal="center"/>
    </xf>
    <xf numFmtId="167" fontId="5" fillId="0" borderId="15" xfId="24" applyNumberFormat="1" applyFont="1" applyFill="1" applyBorder="1" applyAlignment="1">
      <alignment horizontal="center"/>
    </xf>
    <xf numFmtId="168" fontId="5" fillId="0" borderId="20" xfId="24" applyNumberFormat="1" applyFont="1" applyFill="1" applyBorder="1" applyAlignment="1">
      <alignment horizontal="center"/>
    </xf>
    <xf numFmtId="0" fontId="5" fillId="0" borderId="0" xfId="24"/>
    <xf numFmtId="49" fontId="25" fillId="0" borderId="0" xfId="24" applyNumberFormat="1" applyFont="1" applyFill="1" applyBorder="1" applyAlignment="1">
      <alignment horizontal="left"/>
    </xf>
    <xf numFmtId="0" fontId="20" fillId="0" borderId="0" xfId="24" applyFont="1"/>
    <xf numFmtId="49" fontId="19" fillId="0" borderId="0" xfId="24" applyNumberFormat="1" applyFont="1" applyFill="1"/>
    <xf numFmtId="0" fontId="22" fillId="0" borderId="0" xfId="24" applyFont="1"/>
    <xf numFmtId="0" fontId="23" fillId="0" borderId="0" xfId="24" applyFont="1"/>
    <xf numFmtId="0" fontId="19" fillId="0" borderId="0" xfId="24" applyFont="1"/>
    <xf numFmtId="0" fontId="24" fillId="0" borderId="0" xfId="24" applyFont="1"/>
    <xf numFmtId="0" fontId="10" fillId="0" borderId="0" xfId="24" applyFont="1"/>
    <xf numFmtId="0" fontId="27" fillId="0" borderId="0" xfId="24" applyFont="1"/>
    <xf numFmtId="0" fontId="26" fillId="0" borderId="0" xfId="24" applyFont="1"/>
    <xf numFmtId="0" fontId="16" fillId="0" borderId="0" xfId="24" applyFont="1"/>
    <xf numFmtId="0" fontId="16" fillId="0" borderId="0" xfId="24" applyFont="1" applyAlignment="1">
      <alignment vertical="center"/>
    </xf>
    <xf numFmtId="39" fontId="36" fillId="0" borderId="0" xfId="24" applyNumberFormat="1" applyFont="1" applyBorder="1"/>
    <xf numFmtId="39" fontId="5" fillId="0" borderId="0" xfId="24" applyNumberFormat="1" applyBorder="1"/>
    <xf numFmtId="39" fontId="2" fillId="0" borderId="0" xfId="27" applyNumberFormat="1"/>
    <xf numFmtId="39" fontId="5" fillId="0" borderId="0" xfId="24" applyNumberFormat="1"/>
    <xf numFmtId="0" fontId="33" fillId="0" borderId="21" xfId="24" applyFont="1" applyFill="1" applyBorder="1"/>
    <xf numFmtId="38" fontId="33" fillId="0" borderId="25" xfId="24" applyNumberFormat="1" applyFont="1" applyFill="1" applyBorder="1" applyAlignment="1">
      <alignment horizontal="center"/>
    </xf>
    <xf numFmtId="168" fontId="33" fillId="0" borderId="12" xfId="4" applyNumberFormat="1" applyFont="1" applyFill="1" applyBorder="1" applyAlignment="1">
      <alignment horizontal="center"/>
    </xf>
    <xf numFmtId="168" fontId="33" fillId="0" borderId="12" xfId="24" applyNumberFormat="1" applyFont="1" applyFill="1" applyBorder="1" applyAlignment="1">
      <alignment horizontal="center"/>
    </xf>
    <xf numFmtId="38" fontId="33" fillId="0" borderId="12" xfId="24" applyNumberFormat="1" applyFont="1" applyFill="1" applyBorder="1" applyAlignment="1">
      <alignment horizontal="center"/>
    </xf>
    <xf numFmtId="38" fontId="33" fillId="0" borderId="16" xfId="24" applyNumberFormat="1" applyFont="1" applyFill="1" applyBorder="1" applyAlignment="1">
      <alignment horizontal="center"/>
    </xf>
    <xf numFmtId="168" fontId="33" fillId="0" borderId="27" xfId="24" applyNumberFormat="1" applyFont="1" applyFill="1" applyBorder="1" applyAlignment="1">
      <alignment horizontal="center"/>
    </xf>
    <xf numFmtId="0" fontId="33" fillId="0" borderId="0" xfId="4" applyFont="1" applyFill="1"/>
    <xf numFmtId="167" fontId="33" fillId="0" borderId="12" xfId="5" applyNumberFormat="1" applyFont="1" applyFill="1" applyBorder="1" applyAlignment="1">
      <alignment horizontal="center"/>
    </xf>
    <xf numFmtId="167" fontId="33" fillId="0" borderId="0" xfId="5" applyNumberFormat="1" applyFont="1" applyFill="1" applyBorder="1" applyAlignment="1">
      <alignment horizontal="center"/>
    </xf>
    <xf numFmtId="167" fontId="33" fillId="0" borderId="27" xfId="5" applyNumberFormat="1" applyFont="1" applyFill="1" applyBorder="1" applyAlignment="1">
      <alignment horizontal="center"/>
    </xf>
    <xf numFmtId="38" fontId="34" fillId="0" borderId="25" xfId="24" applyNumberFormat="1" applyFont="1" applyFill="1" applyBorder="1" applyAlignment="1">
      <alignment horizontal="center"/>
    </xf>
    <xf numFmtId="168" fontId="34" fillId="0" borderId="12" xfId="4" applyNumberFormat="1" applyFont="1" applyFill="1" applyBorder="1" applyAlignment="1">
      <alignment horizontal="center"/>
    </xf>
    <xf numFmtId="168" fontId="34" fillId="0" borderId="12" xfId="24" applyNumberFormat="1" applyFont="1" applyFill="1" applyBorder="1" applyAlignment="1">
      <alignment horizontal="center"/>
    </xf>
    <xf numFmtId="38" fontId="34" fillId="0" borderId="12" xfId="24" applyNumberFormat="1" applyFont="1" applyFill="1" applyBorder="1" applyAlignment="1">
      <alignment horizontal="center"/>
    </xf>
    <xf numFmtId="38" fontId="34" fillId="0" borderId="0" xfId="24" applyNumberFormat="1" applyFont="1" applyFill="1" applyBorder="1" applyAlignment="1">
      <alignment horizontal="center"/>
    </xf>
    <xf numFmtId="0" fontId="34" fillId="0" borderId="0" xfId="4" applyFont="1" applyFill="1"/>
    <xf numFmtId="0" fontId="14" fillId="0" borderId="22" xfId="24" applyFont="1" applyFill="1" applyBorder="1"/>
    <xf numFmtId="0" fontId="5" fillId="0" borderId="24" xfId="24" applyFont="1" applyFill="1" applyBorder="1"/>
    <xf numFmtId="38" fontId="6" fillId="0" borderId="14" xfId="4" applyNumberFormat="1" applyFont="1" applyFill="1" applyBorder="1" applyAlignment="1">
      <alignment horizontal="center"/>
    </xf>
    <xf numFmtId="38" fontId="5" fillId="0" borderId="14" xfId="24" applyNumberFormat="1" applyFont="1" applyFill="1" applyBorder="1" applyAlignment="1">
      <alignment horizontal="center"/>
    </xf>
    <xf numFmtId="169" fontId="14" fillId="0" borderId="7" xfId="24" applyNumberFormat="1" applyFont="1" applyFill="1" applyBorder="1" applyAlignment="1">
      <alignment horizontal="center"/>
    </xf>
    <xf numFmtId="37" fontId="5" fillId="0" borderId="6" xfId="24" applyNumberFormat="1" applyFont="1" applyFill="1" applyBorder="1" applyAlignment="1">
      <alignment horizontal="center"/>
    </xf>
    <xf numFmtId="168" fontId="14" fillId="0" borderId="5" xfId="24" applyNumberFormat="1" applyFont="1" applyFill="1" applyBorder="1" applyAlignment="1">
      <alignment horizontal="center"/>
    </xf>
    <xf numFmtId="38" fontId="5" fillId="0" borderId="12" xfId="24" applyNumberFormat="1" applyFont="1" applyFill="1" applyBorder="1" applyAlignment="1">
      <alignment horizontal="center"/>
    </xf>
    <xf numFmtId="37" fontId="14" fillId="0" borderId="12" xfId="24" applyNumberFormat="1" applyFont="1" applyFill="1" applyBorder="1" applyAlignment="1">
      <alignment horizontal="center"/>
    </xf>
    <xf numFmtId="38" fontId="14" fillId="0" borderId="12" xfId="24" applyNumberFormat="1" applyFont="1" applyFill="1" applyBorder="1" applyAlignment="1">
      <alignment horizontal="center"/>
    </xf>
    <xf numFmtId="37" fontId="5" fillId="0" borderId="12" xfId="24" applyNumberFormat="1" applyFont="1" applyFill="1" applyBorder="1" applyAlignment="1">
      <alignment horizontal="center"/>
    </xf>
    <xf numFmtId="37" fontId="5" fillId="0" borderId="0" xfId="24" applyNumberFormat="1" applyFont="1" applyFill="1" applyBorder="1" applyAlignment="1">
      <alignment horizontal="center"/>
    </xf>
    <xf numFmtId="169" fontId="6" fillId="0" borderId="17" xfId="4" applyNumberFormat="1" applyFont="1" applyFill="1" applyBorder="1"/>
    <xf numFmtId="169" fontId="6" fillId="0" borderId="15" xfId="4" applyNumberFormat="1" applyFont="1" applyFill="1" applyBorder="1"/>
    <xf numFmtId="169" fontId="0" fillId="0" borderId="17" xfId="0" applyNumberFormat="1" applyFill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169" fontId="33" fillId="0" borderId="15" xfId="24" applyNumberFormat="1" applyFont="1" applyFill="1" applyBorder="1" applyAlignment="1">
      <alignment horizontal="center"/>
    </xf>
    <xf numFmtId="169" fontId="14" fillId="0" borderId="28" xfId="0" applyNumberFormat="1" applyFont="1" applyFill="1" applyBorder="1" applyAlignment="1">
      <alignment horizontal="center"/>
    </xf>
    <xf numFmtId="169" fontId="0" fillId="0" borderId="0" xfId="0" applyNumberFormat="1" applyFill="1"/>
    <xf numFmtId="0" fontId="0" fillId="0" borderId="16" xfId="0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6" fillId="0" borderId="17" xfId="4" applyFont="1" applyFill="1" applyBorder="1"/>
    <xf numFmtId="0" fontId="6" fillId="0" borderId="15" xfId="4" applyFont="1" applyFill="1" applyBorder="1"/>
    <xf numFmtId="167" fontId="6" fillId="0" borderId="15" xfId="4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7" fontId="5" fillId="0" borderId="20" xfId="24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7" fontId="14" fillId="0" borderId="28" xfId="24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6" xfId="0" applyFill="1" applyBorder="1"/>
    <xf numFmtId="0" fontId="14" fillId="0" borderId="27" xfId="0" applyFont="1" applyFill="1" applyBorder="1"/>
    <xf numFmtId="169" fontId="6" fillId="0" borderId="15" xfId="4" applyNumberFormat="1" applyFont="1" applyFill="1" applyBorder="1" applyAlignment="1">
      <alignment horizontal="center"/>
    </xf>
    <xf numFmtId="37" fontId="5" fillId="0" borderId="15" xfId="24" applyNumberFormat="1" applyFont="1" applyFill="1" applyBorder="1" applyAlignment="1">
      <alignment horizontal="center"/>
    </xf>
    <xf numFmtId="169" fontId="14" fillId="0" borderId="15" xfId="24" applyNumberFormat="1" applyFont="1" applyFill="1" applyBorder="1" applyAlignment="1">
      <alignment horizontal="center"/>
    </xf>
    <xf numFmtId="37" fontId="5" fillId="0" borderId="17" xfId="24" applyNumberFormat="1" applyFont="1" applyFill="1" applyBorder="1" applyAlignment="1">
      <alignment horizontal="center"/>
    </xf>
    <xf numFmtId="38" fontId="5" fillId="0" borderId="16" xfId="24" applyNumberFormat="1" applyFont="1" applyFill="1" applyBorder="1" applyAlignment="1">
      <alignment horizontal="center"/>
    </xf>
    <xf numFmtId="167" fontId="14" fillId="0" borderId="15" xfId="24" applyNumberFormat="1" applyFont="1" applyFill="1" applyBorder="1" applyAlignment="1">
      <alignment horizontal="center"/>
    </xf>
    <xf numFmtId="169" fontId="33" fillId="0" borderId="17" xfId="4" applyNumberFormat="1" applyFont="1" applyFill="1" applyBorder="1"/>
    <xf numFmtId="169" fontId="33" fillId="0" borderId="15" xfId="4" applyNumberFormat="1" applyFont="1" applyFill="1" applyBorder="1"/>
    <xf numFmtId="169" fontId="33" fillId="0" borderId="20" xfId="24" applyNumberFormat="1" applyFont="1" applyFill="1" applyBorder="1" applyAlignment="1">
      <alignment horizontal="center"/>
    </xf>
    <xf numFmtId="169" fontId="33" fillId="0" borderId="28" xfId="0" applyNumberFormat="1" applyFont="1" applyFill="1" applyBorder="1" applyAlignment="1">
      <alignment horizontal="center"/>
    </xf>
    <xf numFmtId="169" fontId="33" fillId="0" borderId="0" xfId="4" applyNumberFormat="1" applyFont="1" applyFill="1"/>
    <xf numFmtId="167" fontId="14" fillId="0" borderId="15" xfId="15" applyNumberFormat="1" applyFont="1" applyFill="1" applyBorder="1" applyAlignment="1">
      <alignment horizontal="center"/>
    </xf>
    <xf numFmtId="167" fontId="14" fillId="0" borderId="28" xfId="15" applyNumberFormat="1" applyFont="1" applyFill="1" applyBorder="1" applyAlignment="1">
      <alignment horizontal="center"/>
    </xf>
    <xf numFmtId="0" fontId="5" fillId="0" borderId="16" xfId="4" applyFont="1" applyFill="1" applyBorder="1"/>
    <xf numFmtId="171" fontId="14" fillId="0" borderId="12" xfId="24" applyNumberFormat="1" applyFont="1" applyFill="1" applyBorder="1" applyAlignment="1">
      <alignment horizontal="center"/>
    </xf>
    <xf numFmtId="171" fontId="14" fillId="0" borderId="27" xfId="24" applyNumberFormat="1" applyFont="1" applyFill="1" applyBorder="1" applyAlignment="1">
      <alignment horizontal="center"/>
    </xf>
    <xf numFmtId="0" fontId="5" fillId="0" borderId="17" xfId="4" applyFont="1" applyFill="1" applyBorder="1"/>
    <xf numFmtId="38" fontId="6" fillId="0" borderId="15" xfId="4" applyNumberFormat="1" applyFont="1" applyFill="1" applyBorder="1" applyAlignment="1">
      <alignment horizontal="center"/>
    </xf>
    <xf numFmtId="171" fontId="14" fillId="0" borderId="15" xfId="24" applyNumberFormat="1" applyFont="1" applyFill="1" applyBorder="1" applyAlignment="1">
      <alignment horizontal="center"/>
    </xf>
    <xf numFmtId="171" fontId="14" fillId="0" borderId="28" xfId="24" applyNumberFormat="1" applyFont="1" applyFill="1" applyBorder="1" applyAlignment="1">
      <alignment horizontal="center"/>
    </xf>
    <xf numFmtId="38" fontId="14" fillId="0" borderId="15" xfId="24" applyNumberFormat="1" applyFont="1" applyFill="1" applyBorder="1" applyAlignment="1">
      <alignment horizontal="center"/>
    </xf>
    <xf numFmtId="38" fontId="14" fillId="0" borderId="28" xfId="24" applyNumberFormat="1" applyFont="1" applyFill="1" applyBorder="1" applyAlignment="1">
      <alignment horizontal="center"/>
    </xf>
    <xf numFmtId="0" fontId="33" fillId="0" borderId="17" xfId="24" applyFont="1" applyFill="1" applyBorder="1"/>
    <xf numFmtId="0" fontId="33" fillId="0" borderId="15" xfId="24" applyFont="1" applyFill="1" applyBorder="1"/>
    <xf numFmtId="40" fontId="33" fillId="0" borderId="15" xfId="4" applyNumberFormat="1" applyFont="1" applyFill="1" applyBorder="1" applyAlignment="1">
      <alignment horizontal="center"/>
    </xf>
    <xf numFmtId="40" fontId="33" fillId="0" borderId="28" xfId="24" applyNumberFormat="1" applyFont="1" applyFill="1" applyBorder="1" applyAlignment="1">
      <alignment horizontal="center"/>
    </xf>
    <xf numFmtId="0" fontId="33" fillId="0" borderId="17" xfId="4" applyFont="1" applyFill="1" applyBorder="1"/>
    <xf numFmtId="0" fontId="33" fillId="0" borderId="15" xfId="4" applyFont="1" applyFill="1" applyBorder="1"/>
    <xf numFmtId="168" fontId="33" fillId="0" borderId="15" xfId="4" applyNumberFormat="1" applyFont="1" applyFill="1" applyBorder="1" applyAlignment="1">
      <alignment horizontal="center"/>
    </xf>
    <xf numFmtId="168" fontId="33" fillId="0" borderId="28" xfId="24" applyNumberFormat="1" applyFont="1" applyFill="1" applyBorder="1" applyAlignment="1">
      <alignment horizontal="center"/>
    </xf>
    <xf numFmtId="168" fontId="5" fillId="0" borderId="15" xfId="4" applyNumberFormat="1" applyFont="1" applyFill="1" applyBorder="1" applyAlignment="1">
      <alignment horizontal="center"/>
    </xf>
    <xf numFmtId="168" fontId="5" fillId="0" borderId="5" xfId="24" applyNumberFormat="1" applyFont="1" applyFill="1" applyBorder="1" applyAlignment="1">
      <alignment horizontal="center"/>
    </xf>
    <xf numFmtId="168" fontId="37" fillId="0" borderId="12" xfId="24" applyNumberFormat="1" applyFont="1" applyFill="1" applyBorder="1" applyAlignment="1">
      <alignment horizontal="center"/>
    </xf>
    <xf numFmtId="167" fontId="37" fillId="0" borderId="12" xfId="5" applyNumberFormat="1" applyFont="1" applyFill="1" applyBorder="1" applyAlignment="1">
      <alignment horizontal="center"/>
    </xf>
    <xf numFmtId="168" fontId="38" fillId="0" borderId="12" xfId="24" applyNumberFormat="1" applyFont="1" applyFill="1" applyBorder="1" applyAlignment="1">
      <alignment horizontal="center"/>
    </xf>
    <xf numFmtId="168" fontId="38" fillId="0" borderId="14" xfId="24" applyNumberFormat="1" applyFont="1" applyFill="1" applyBorder="1" applyAlignment="1">
      <alignment horizontal="center"/>
    </xf>
    <xf numFmtId="38" fontId="38" fillId="0" borderId="12" xfId="24" applyNumberFormat="1" applyFont="1" applyFill="1" applyBorder="1" applyAlignment="1">
      <alignment horizontal="center"/>
    </xf>
    <xf numFmtId="169" fontId="38" fillId="0" borderId="17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67" fontId="38" fillId="0" borderId="15" xfId="24" applyNumberFormat="1" applyFont="1" applyFill="1" applyBorder="1" applyAlignment="1">
      <alignment horizontal="center"/>
    </xf>
    <xf numFmtId="0" fontId="38" fillId="0" borderId="4" xfId="0" applyFont="1" applyFill="1" applyBorder="1"/>
    <xf numFmtId="169" fontId="38" fillId="0" borderId="18" xfId="0" applyNumberFormat="1" applyFont="1" applyFill="1" applyBorder="1" applyAlignment="1">
      <alignment horizontal="center"/>
    </xf>
    <xf numFmtId="37" fontId="38" fillId="0" borderId="12" xfId="24" applyNumberFormat="1" applyFont="1" applyFill="1" applyBorder="1" applyAlignment="1">
      <alignment horizontal="center"/>
    </xf>
    <xf numFmtId="167" fontId="38" fillId="0" borderId="15" xfId="15" applyNumberFormat="1" applyFont="1" applyFill="1" applyBorder="1" applyAlignment="1">
      <alignment horizontal="center"/>
    </xf>
    <xf numFmtId="3" fontId="38" fillId="0" borderId="12" xfId="24" applyNumberFormat="1" applyFont="1" applyFill="1" applyBorder="1" applyAlignment="1">
      <alignment horizontal="center"/>
    </xf>
    <xf numFmtId="171" fontId="38" fillId="0" borderId="12" xfId="24" applyNumberFormat="1" applyFont="1" applyFill="1" applyBorder="1" applyAlignment="1">
      <alignment horizontal="center"/>
    </xf>
    <xf numFmtId="171" fontId="38" fillId="0" borderId="15" xfId="24" applyNumberFormat="1" applyFont="1" applyFill="1" applyBorder="1" applyAlignment="1">
      <alignment horizontal="center"/>
    </xf>
    <xf numFmtId="38" fontId="38" fillId="0" borderId="15" xfId="24" applyNumberFormat="1" applyFont="1" applyFill="1" applyBorder="1" applyAlignment="1">
      <alignment horizontal="center"/>
    </xf>
    <xf numFmtId="40" fontId="38" fillId="0" borderId="12" xfId="24" applyNumberFormat="1" applyFont="1" applyFill="1" applyBorder="1" applyAlignment="1">
      <alignment horizontal="center"/>
    </xf>
    <xf numFmtId="40" fontId="37" fillId="0" borderId="15" xfId="24" applyNumberFormat="1" applyFont="1" applyFill="1" applyBorder="1" applyAlignment="1">
      <alignment horizontal="center"/>
    </xf>
    <xf numFmtId="168" fontId="37" fillId="0" borderId="15" xfId="24" applyNumberFormat="1" applyFont="1" applyFill="1" applyBorder="1" applyAlignment="1">
      <alignment horizontal="center"/>
    </xf>
    <xf numFmtId="168" fontId="38" fillId="0" borderId="15" xfId="24" applyNumberFormat="1" applyFont="1" applyFill="1" applyBorder="1" applyAlignment="1">
      <alignment horizontal="center"/>
    </xf>
    <xf numFmtId="38" fontId="37" fillId="0" borderId="12" xfId="24" applyNumberFormat="1" applyFont="1" applyFill="1" applyBorder="1" applyAlignment="1">
      <alignment horizontal="center"/>
    </xf>
    <xf numFmtId="38" fontId="38" fillId="0" borderId="14" xfId="24" applyNumberFormat="1" applyFont="1" applyFill="1" applyBorder="1" applyAlignment="1">
      <alignment horizontal="center"/>
    </xf>
    <xf numFmtId="169" fontId="37" fillId="0" borderId="7" xfId="24" applyNumberFormat="1" applyFont="1" applyFill="1" applyBorder="1" applyAlignment="1">
      <alignment horizontal="center"/>
    </xf>
    <xf numFmtId="37" fontId="38" fillId="0" borderId="7" xfId="24" applyNumberFormat="1" applyFont="1" applyFill="1" applyBorder="1" applyAlignment="1">
      <alignment horizontal="center"/>
    </xf>
    <xf numFmtId="37" fontId="38" fillId="0" borderId="14" xfId="24" applyNumberFormat="1" applyFont="1" applyFill="1" applyBorder="1" applyAlignment="1">
      <alignment horizontal="center"/>
    </xf>
    <xf numFmtId="169" fontId="38" fillId="0" borderId="7" xfId="24" applyNumberFormat="1" applyFont="1" applyFill="1" applyBorder="1" applyAlignment="1">
      <alignment horizontal="center"/>
    </xf>
    <xf numFmtId="37" fontId="37" fillId="0" borderId="12" xfId="24" applyNumberFormat="1" applyFont="1" applyFill="1" applyBorder="1" applyAlignment="1">
      <alignment horizontal="center"/>
    </xf>
    <xf numFmtId="38" fontId="38" fillId="0" borderId="0" xfId="24" applyNumberFormat="1" applyFont="1" applyFill="1" applyBorder="1" applyAlignment="1">
      <alignment horizontal="center"/>
    </xf>
    <xf numFmtId="37" fontId="38" fillId="0" borderId="13" xfId="24" applyNumberFormat="1" applyFont="1" applyFill="1" applyBorder="1" applyAlignment="1">
      <alignment horizontal="center"/>
    </xf>
    <xf numFmtId="169" fontId="37" fillId="0" borderId="15" xfId="24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167" fontId="38" fillId="0" borderId="20" xfId="24" applyNumberFormat="1" applyFont="1" applyFill="1" applyBorder="1" applyAlignment="1">
      <alignment horizontal="center"/>
    </xf>
    <xf numFmtId="0" fontId="38" fillId="0" borderId="12" xfId="0" applyFont="1" applyFill="1" applyBorder="1"/>
    <xf numFmtId="0" fontId="38" fillId="0" borderId="0" xfId="0" applyFont="1" applyFill="1"/>
    <xf numFmtId="0" fontId="38" fillId="0" borderId="13" xfId="0" applyFont="1" applyFill="1" applyBorder="1"/>
    <xf numFmtId="169" fontId="38" fillId="0" borderId="15" xfId="24" applyNumberFormat="1" applyFont="1" applyFill="1" applyBorder="1" applyAlignment="1">
      <alignment horizontal="center"/>
    </xf>
    <xf numFmtId="37" fontId="38" fillId="0" borderId="15" xfId="24" applyNumberFormat="1" applyFont="1" applyFill="1" applyBorder="1" applyAlignment="1">
      <alignment horizontal="center"/>
    </xf>
    <xf numFmtId="37" fontId="38" fillId="0" borderId="18" xfId="24" applyNumberFormat="1" applyFont="1" applyFill="1" applyBorder="1" applyAlignment="1">
      <alignment horizontal="center"/>
    </xf>
    <xf numFmtId="167" fontId="37" fillId="0" borderId="15" xfId="24" applyNumberFormat="1" applyFont="1" applyFill="1" applyBorder="1" applyAlignment="1">
      <alignment horizontal="center"/>
    </xf>
    <xf numFmtId="3" fontId="37" fillId="0" borderId="12" xfId="24" applyNumberFormat="1" applyFont="1" applyFill="1" applyBorder="1" applyAlignment="1">
      <alignment horizontal="center"/>
    </xf>
    <xf numFmtId="169" fontId="37" fillId="0" borderId="18" xfId="24" applyNumberFormat="1" applyFont="1" applyFill="1" applyBorder="1" applyAlignment="1">
      <alignment horizontal="center"/>
    </xf>
    <xf numFmtId="37" fontId="37" fillId="0" borderId="13" xfId="24" applyNumberFormat="1" applyFont="1" applyFill="1" applyBorder="1" applyAlignment="1">
      <alignment horizontal="center"/>
    </xf>
    <xf numFmtId="167" fontId="37" fillId="0" borderId="15" xfId="15" applyNumberFormat="1" applyFont="1" applyFill="1" applyBorder="1" applyAlignment="1">
      <alignment horizontal="center"/>
    </xf>
    <xf numFmtId="171" fontId="37" fillId="0" borderId="12" xfId="24" applyNumberFormat="1" applyFont="1" applyFill="1" applyBorder="1" applyAlignment="1">
      <alignment horizontal="center"/>
    </xf>
    <xf numFmtId="171" fontId="37" fillId="0" borderId="15" xfId="24" applyNumberFormat="1" applyFont="1" applyFill="1" applyBorder="1" applyAlignment="1">
      <alignment horizontal="center"/>
    </xf>
    <xf numFmtId="38" fontId="37" fillId="0" borderId="15" xfId="24" applyNumberFormat="1" applyFont="1" applyFill="1" applyBorder="1" applyAlignment="1">
      <alignment horizontal="center"/>
    </xf>
    <xf numFmtId="40" fontId="37" fillId="0" borderId="12" xfId="24" applyNumberFormat="1" applyFont="1" applyFill="1" applyBorder="1" applyAlignment="1">
      <alignment horizontal="center"/>
    </xf>
    <xf numFmtId="3" fontId="37" fillId="0" borderId="13" xfId="24" applyNumberFormat="1" applyFont="1" applyFill="1" applyBorder="1" applyAlignment="1">
      <alignment horizontal="center"/>
    </xf>
    <xf numFmtId="0" fontId="38" fillId="0" borderId="0" xfId="4" applyFont="1" applyFill="1"/>
    <xf numFmtId="0" fontId="37" fillId="0" borderId="0" xfId="4" applyFont="1" applyFill="1"/>
    <xf numFmtId="39" fontId="14" fillId="8" borderId="30" xfId="24" applyNumberFormat="1" applyFont="1" applyFill="1" applyBorder="1" applyAlignment="1">
      <alignment horizontal="center" vertical="center"/>
    </xf>
    <xf numFmtId="172" fontId="14" fillId="6" borderId="30" xfId="25" applyNumberFormat="1" applyFont="1" applyFill="1" applyBorder="1" applyAlignment="1">
      <alignment horizontal="center" vertical="center"/>
    </xf>
    <xf numFmtId="172" fontId="14" fillId="7" borderId="30" xfId="25" applyNumberFormat="1" applyFont="1" applyFill="1" applyBorder="1" applyAlignment="1">
      <alignment horizontal="center" vertical="center"/>
    </xf>
    <xf numFmtId="172" fontId="14" fillId="9" borderId="30" xfId="25" applyNumberFormat="1" applyFont="1" applyFill="1" applyBorder="1" applyAlignment="1">
      <alignment horizontal="center" vertical="center"/>
    </xf>
    <xf numFmtId="39" fontId="5" fillId="0" borderId="0" xfId="24" applyNumberFormat="1" applyBorder="1" applyAlignment="1">
      <alignment vertical="center"/>
    </xf>
    <xf numFmtId="39" fontId="14" fillId="0" borderId="0" xfId="25" applyNumberFormat="1" applyFont="1" applyBorder="1" applyAlignment="1">
      <alignment horizontal="center" vertical="center"/>
    </xf>
    <xf numFmtId="39" fontId="14" fillId="8" borderId="26" xfId="0" applyNumberFormat="1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39" fontId="14" fillId="0" borderId="0" xfId="24" applyNumberFormat="1" applyFont="1" applyBorder="1" applyAlignment="1">
      <alignment horizontal="center" vertical="center"/>
    </xf>
    <xf numFmtId="39" fontId="6" fillId="0" borderId="0" xfId="4" applyNumberFormat="1" applyFill="1"/>
    <xf numFmtId="39" fontId="2" fillId="0" borderId="0" xfId="27" applyNumberFormat="1" applyFill="1"/>
    <xf numFmtId="39" fontId="5" fillId="0" borderId="0" xfId="24" applyNumberFormat="1" applyFill="1"/>
    <xf numFmtId="39" fontId="5" fillId="0" borderId="0" xfId="24" applyNumberFormat="1" applyFill="1" applyBorder="1"/>
    <xf numFmtId="39" fontId="35" fillId="0" borderId="1" xfId="4" applyNumberFormat="1" applyFont="1" applyFill="1" applyBorder="1"/>
    <xf numFmtId="39" fontId="14" fillId="0" borderId="0" xfId="24" applyNumberFormat="1" applyFont="1" applyFill="1" applyBorder="1"/>
    <xf numFmtId="39" fontId="35" fillId="0" borderId="0" xfId="4" applyNumberFormat="1" applyFont="1" applyFill="1"/>
    <xf numFmtId="39" fontId="35" fillId="0" borderId="31" xfId="4" applyNumberFormat="1" applyFont="1" applyFill="1" applyBorder="1"/>
    <xf numFmtId="39" fontId="14" fillId="0" borderId="0" xfId="0" applyNumberFormat="1" applyFont="1" applyFill="1" applyBorder="1"/>
    <xf numFmtId="39" fontId="0" fillId="0" borderId="0" xfId="0" applyNumberFormat="1" applyFill="1"/>
    <xf numFmtId="39" fontId="0" fillId="0" borderId="0" xfId="0" applyNumberFormat="1" applyFill="1" applyBorder="1"/>
    <xf numFmtId="38" fontId="33" fillId="0" borderId="12" xfId="4" applyNumberFormat="1" applyFont="1" applyFill="1" applyBorder="1" applyAlignment="1">
      <alignment horizontal="center"/>
    </xf>
    <xf numFmtId="38" fontId="33" fillId="0" borderId="13" xfId="4" applyNumberFormat="1" applyFont="1" applyFill="1" applyBorder="1" applyAlignment="1">
      <alignment horizontal="center"/>
    </xf>
    <xf numFmtId="168" fontId="33" fillId="0" borderId="13" xfId="4" applyNumberFormat="1" applyFont="1" applyFill="1" applyBorder="1" applyAlignment="1">
      <alignment horizontal="center"/>
    </xf>
    <xf numFmtId="38" fontId="34" fillId="0" borderId="12" xfId="4" applyNumberFormat="1" applyFont="1" applyFill="1" applyBorder="1" applyAlignment="1">
      <alignment horizontal="center"/>
    </xf>
    <xf numFmtId="168" fontId="6" fillId="0" borderId="14" xfId="4" applyNumberFormat="1" applyFont="1" applyFill="1" applyBorder="1" applyAlignment="1">
      <alignment horizontal="center"/>
    </xf>
    <xf numFmtId="169" fontId="14" fillId="0" borderId="7" xfId="4" applyNumberFormat="1" applyFont="1" applyFill="1" applyBorder="1" applyAlignment="1">
      <alignment horizontal="center"/>
    </xf>
    <xf numFmtId="37" fontId="6" fillId="0" borderId="7" xfId="4" applyNumberFormat="1" applyFont="1" applyFill="1" applyBorder="1" applyAlignment="1">
      <alignment horizontal="center"/>
    </xf>
    <xf numFmtId="37" fontId="6" fillId="0" borderId="14" xfId="4" applyNumberFormat="1" applyFont="1" applyFill="1" applyBorder="1" applyAlignment="1">
      <alignment horizontal="center"/>
    </xf>
    <xf numFmtId="169" fontId="6" fillId="0" borderId="7" xfId="4" applyNumberFormat="1" applyFont="1" applyFill="1" applyBorder="1" applyAlignment="1">
      <alignment horizontal="center"/>
    </xf>
    <xf numFmtId="168" fontId="14" fillId="0" borderId="7" xfId="4" applyNumberFormat="1" applyFont="1" applyFill="1" applyBorder="1" applyAlignment="1">
      <alignment horizontal="center"/>
    </xf>
    <xf numFmtId="169" fontId="14" fillId="0" borderId="5" xfId="24" applyNumberFormat="1" applyFont="1" applyFill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169" fontId="6" fillId="0" borderId="20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/>
    </xf>
    <xf numFmtId="169" fontId="6" fillId="0" borderId="0" xfId="4" applyNumberFormat="1" applyFont="1" applyFill="1"/>
    <xf numFmtId="167" fontId="6" fillId="0" borderId="20" xfId="4" applyNumberFormat="1" applyFont="1" applyFill="1" applyBorder="1" applyAlignment="1">
      <alignment horizontal="center"/>
    </xf>
    <xf numFmtId="167" fontId="14" fillId="0" borderId="18" xfId="4" applyNumberFormat="1" applyFont="1" applyFill="1" applyBorder="1" applyAlignment="1">
      <alignment horizontal="center"/>
    </xf>
    <xf numFmtId="37" fontId="6" fillId="0" borderId="15" xfId="4" applyNumberFormat="1" applyFont="1" applyFill="1" applyBorder="1" applyAlignment="1">
      <alignment horizontal="center"/>
    </xf>
    <xf numFmtId="169" fontId="14" fillId="0" borderId="15" xfId="4" applyNumberFormat="1" applyFont="1" applyFill="1" applyBorder="1" applyAlignment="1">
      <alignment horizontal="center"/>
    </xf>
    <xf numFmtId="169" fontId="6" fillId="0" borderId="20" xfId="4" applyNumberFormat="1" applyFont="1" applyFill="1" applyBorder="1" applyAlignment="1">
      <alignment horizontal="center"/>
    </xf>
    <xf numFmtId="37" fontId="6" fillId="0" borderId="18" xfId="4" applyNumberFormat="1" applyFont="1" applyFill="1" applyBorder="1" applyAlignment="1">
      <alignment horizontal="center"/>
    </xf>
    <xf numFmtId="167" fontId="14" fillId="0" borderId="15" xfId="4" applyNumberFormat="1" applyFont="1" applyFill="1" applyBorder="1" applyAlignment="1">
      <alignment horizontal="center"/>
    </xf>
    <xf numFmtId="170" fontId="6" fillId="0" borderId="15" xfId="4" applyNumberFormat="1" applyFont="1" applyFill="1" applyBorder="1" applyAlignment="1">
      <alignment horizontal="center"/>
    </xf>
    <xf numFmtId="167" fontId="6" fillId="0" borderId="18" xfId="4" applyNumberFormat="1" applyFont="1" applyFill="1" applyBorder="1" applyAlignment="1">
      <alignment horizontal="center"/>
    </xf>
    <xf numFmtId="169" fontId="33" fillId="0" borderId="18" xfId="4" applyNumberFormat="1" applyFont="1" applyFill="1" applyBorder="1" applyAlignment="1">
      <alignment horizontal="center"/>
    </xf>
    <xf numFmtId="169" fontId="33" fillId="0" borderId="18" xfId="0" applyNumberFormat="1" applyFont="1" applyFill="1" applyBorder="1" applyAlignment="1">
      <alignment horizontal="center"/>
    </xf>
    <xf numFmtId="167" fontId="5" fillId="0" borderId="15" xfId="6" applyNumberFormat="1" applyFont="1" applyFill="1" applyBorder="1" applyAlignment="1">
      <alignment horizontal="center"/>
    </xf>
    <xf numFmtId="167" fontId="14" fillId="0" borderId="15" xfId="6" applyNumberFormat="1" applyFont="1" applyFill="1" applyBorder="1" applyAlignment="1">
      <alignment horizontal="center"/>
    </xf>
    <xf numFmtId="167" fontId="6" fillId="0" borderId="15" xfId="6" applyNumberFormat="1" applyFont="1" applyFill="1" applyBorder="1" applyAlignment="1">
      <alignment horizontal="center"/>
    </xf>
    <xf numFmtId="167" fontId="14" fillId="0" borderId="18" xfId="6" applyNumberFormat="1" applyFont="1" applyFill="1" applyBorder="1" applyAlignment="1">
      <alignment horizontal="center"/>
    </xf>
    <xf numFmtId="171" fontId="14" fillId="0" borderId="12" xfId="4" applyNumberFormat="1" applyFont="1" applyFill="1" applyBorder="1" applyAlignment="1">
      <alignment horizontal="center"/>
    </xf>
    <xf numFmtId="171" fontId="14" fillId="0" borderId="13" xfId="4" applyNumberFormat="1" applyFont="1" applyFill="1" applyBorder="1" applyAlignment="1">
      <alignment horizontal="center"/>
    </xf>
    <xf numFmtId="171" fontId="6" fillId="0" borderId="15" xfId="4" applyNumberFormat="1" applyFont="1" applyFill="1" applyBorder="1" applyAlignment="1">
      <alignment horizontal="center"/>
    </xf>
    <xf numFmtId="171" fontId="14" fillId="0" borderId="15" xfId="4" applyNumberFormat="1" applyFont="1" applyFill="1" applyBorder="1" applyAlignment="1">
      <alignment horizontal="center"/>
    </xf>
    <xf numFmtId="171" fontId="14" fillId="0" borderId="18" xfId="4" applyNumberFormat="1" applyFont="1" applyFill="1" applyBorder="1" applyAlignment="1">
      <alignment horizontal="center"/>
    </xf>
    <xf numFmtId="38" fontId="6" fillId="0" borderId="18" xfId="4" applyNumberFormat="1" applyFont="1" applyFill="1" applyBorder="1" applyAlignment="1">
      <alignment horizontal="center"/>
    </xf>
    <xf numFmtId="38" fontId="14" fillId="0" borderId="15" xfId="4" applyNumberFormat="1" applyFont="1" applyFill="1" applyBorder="1" applyAlignment="1">
      <alignment horizontal="center"/>
    </xf>
    <xf numFmtId="38" fontId="14" fillId="0" borderId="18" xfId="4" applyNumberFormat="1" applyFont="1" applyFill="1" applyBorder="1" applyAlignment="1">
      <alignment horizontal="center"/>
    </xf>
    <xf numFmtId="38" fontId="33" fillId="0" borderId="28" xfId="24" applyNumberFormat="1" applyFont="1" applyFill="1" applyBorder="1" applyAlignment="1">
      <alignment horizontal="center"/>
    </xf>
    <xf numFmtId="40" fontId="33" fillId="0" borderId="18" xfId="4" applyNumberFormat="1" applyFont="1" applyFill="1" applyBorder="1" applyAlignment="1">
      <alignment horizontal="center"/>
    </xf>
    <xf numFmtId="38" fontId="33" fillId="0" borderId="15" xfId="4" applyNumberFormat="1" applyFont="1" applyFill="1" applyBorder="1" applyAlignment="1">
      <alignment horizontal="center"/>
    </xf>
    <xf numFmtId="168" fontId="33" fillId="0" borderId="18" xfId="4" applyNumberFormat="1" applyFont="1" applyFill="1" applyBorder="1" applyAlignment="1">
      <alignment horizontal="center"/>
    </xf>
    <xf numFmtId="168" fontId="6" fillId="0" borderId="15" xfId="4" applyNumberFormat="1" applyFont="1" applyFill="1" applyBorder="1" applyAlignment="1">
      <alignment horizontal="center"/>
    </xf>
    <xf numFmtId="168" fontId="33" fillId="0" borderId="5" xfId="24" applyNumberFormat="1" applyFont="1" applyFill="1" applyBorder="1" applyAlignment="1">
      <alignment horizontal="center"/>
    </xf>
    <xf numFmtId="0" fontId="0" fillId="0" borderId="4" xfId="0" applyFill="1" applyBorder="1"/>
    <xf numFmtId="169" fontId="6" fillId="0" borderId="18" xfId="4" applyNumberFormat="1" applyFont="1" applyFill="1" applyBorder="1" applyAlignment="1">
      <alignment horizontal="center"/>
    </xf>
    <xf numFmtId="0" fontId="41" fillId="0" borderId="0" xfId="24" applyFont="1" applyAlignment="1">
      <alignment horizontal="center"/>
    </xf>
    <xf numFmtId="173" fontId="41" fillId="0" borderId="0" xfId="24" applyNumberFormat="1" applyFont="1" applyAlignment="1">
      <alignment horizontal="center"/>
    </xf>
    <xf numFmtId="39" fontId="41" fillId="0" borderId="0" xfId="24" applyNumberFormat="1" applyFont="1" applyAlignment="1">
      <alignment horizontal="center"/>
    </xf>
    <xf numFmtId="0" fontId="39" fillId="0" borderId="0" xfId="24" applyFont="1" applyAlignment="1">
      <alignment horizontal="center"/>
    </xf>
    <xf numFmtId="39" fontId="39" fillId="0" borderId="0" xfId="24" applyNumberFormat="1" applyFont="1" applyAlignment="1">
      <alignment horizontal="center"/>
    </xf>
    <xf numFmtId="173" fontId="39" fillId="0" borderId="0" xfId="24" applyNumberFormat="1" applyFont="1" applyAlignment="1">
      <alignment horizontal="center"/>
    </xf>
    <xf numFmtId="39" fontId="39" fillId="0" borderId="31" xfId="24" applyNumberFormat="1" applyFont="1" applyBorder="1" applyAlignment="1">
      <alignment horizontal="center"/>
    </xf>
    <xf numFmtId="0" fontId="42" fillId="0" borderId="0" xfId="24" quotePrefix="1" applyFont="1" applyAlignment="1">
      <alignment horizontal="center"/>
    </xf>
    <xf numFmtId="0" fontId="39" fillId="0" borderId="0" xfId="24" applyFont="1" applyAlignment="1">
      <alignment horizontal="center" vertical="center"/>
    </xf>
    <xf numFmtId="0" fontId="39" fillId="0" borderId="30" xfId="24" applyFont="1" applyBorder="1" applyAlignment="1">
      <alignment horizontal="center" vertical="center"/>
    </xf>
    <xf numFmtId="0" fontId="41" fillId="0" borderId="0" xfId="24" applyFont="1" applyAlignment="1">
      <alignment horizontal="right"/>
    </xf>
    <xf numFmtId="0" fontId="41" fillId="0" borderId="0" xfId="24" applyFont="1" applyAlignment="1">
      <alignment horizontal="left"/>
    </xf>
    <xf numFmtId="37" fontId="19" fillId="0" borderId="0" xfId="33" applyNumberFormat="1" applyFont="1" applyFill="1" applyAlignment="1">
      <alignment vertical="center"/>
    </xf>
    <xf numFmtId="174" fontId="19" fillId="0" borderId="0" xfId="33" applyNumberFormat="1" applyFont="1" applyFill="1" applyAlignment="1">
      <alignment horizontal="center" vertical="center"/>
    </xf>
    <xf numFmtId="37" fontId="19" fillId="0" borderId="0" xfId="33" applyNumberFormat="1" applyFont="1" applyFill="1" applyAlignment="1">
      <alignment horizontal="center" vertical="center"/>
    </xf>
    <xf numFmtId="37" fontId="22" fillId="0" borderId="0" xfId="33" applyNumberFormat="1" applyFont="1" applyFill="1" applyAlignment="1">
      <alignment vertical="center"/>
    </xf>
    <xf numFmtId="37" fontId="41" fillId="0" borderId="0" xfId="33" applyNumberFormat="1" applyFont="1" applyFill="1" applyAlignment="1">
      <alignment horizontal="center" vertical="center"/>
    </xf>
    <xf numFmtId="37" fontId="41" fillId="0" borderId="0" xfId="33" applyNumberFormat="1" applyFont="1" applyFill="1" applyAlignment="1">
      <alignment vertical="center"/>
    </xf>
    <xf numFmtId="37" fontId="46" fillId="0" borderId="0" xfId="33" applyNumberFormat="1" applyFont="1" applyFill="1" applyAlignment="1">
      <alignment horizontal="center"/>
    </xf>
    <xf numFmtId="37" fontId="7" fillId="0" borderId="0" xfId="33" applyNumberFormat="1" applyFont="1" applyFill="1"/>
    <xf numFmtId="37" fontId="7" fillId="0" borderId="0" xfId="33" applyNumberFormat="1" applyFont="1" applyFill="1" applyAlignment="1">
      <alignment horizontal="center"/>
    </xf>
    <xf numFmtId="37" fontId="46" fillId="0" borderId="0" xfId="33" applyNumberFormat="1" applyFont="1" applyFill="1" applyAlignment="1">
      <alignment horizontal="center" vertical="center"/>
    </xf>
    <xf numFmtId="37" fontId="7" fillId="0" borderId="0" xfId="33" applyNumberFormat="1" applyFont="1" applyFill="1" applyAlignment="1">
      <alignment vertical="center"/>
    </xf>
    <xf numFmtId="37" fontId="7" fillId="0" borderId="0" xfId="33" applyNumberFormat="1" applyFont="1" applyFill="1" applyAlignment="1">
      <alignment horizontal="center" vertical="center"/>
    </xf>
    <xf numFmtId="37" fontId="8" fillId="0" borderId="0" xfId="33" applyNumberFormat="1" applyFont="1" applyFill="1" applyAlignment="1">
      <alignment horizontal="center"/>
    </xf>
    <xf numFmtId="37" fontId="7" fillId="0" borderId="21" xfId="33" applyNumberFormat="1" applyFont="1" applyFill="1" applyBorder="1"/>
    <xf numFmtId="37" fontId="22" fillId="0" borderId="21" xfId="33" applyNumberFormat="1" applyFont="1" applyFill="1" applyBorder="1" applyAlignment="1">
      <alignment horizontal="right"/>
    </xf>
    <xf numFmtId="37" fontId="22" fillId="0" borderId="0" xfId="33" applyNumberFormat="1" applyFont="1" applyFill="1" applyBorder="1" applyAlignment="1">
      <alignment horizontal="center"/>
    </xf>
    <xf numFmtId="0" fontId="23" fillId="0" borderId="0" xfId="33" applyFont="1" applyFill="1" applyBorder="1" applyAlignment="1">
      <alignment horizontal="center"/>
    </xf>
    <xf numFmtId="0" fontId="23" fillId="0" borderId="25" xfId="24" applyFont="1" applyBorder="1" applyAlignment="1">
      <alignment horizontal="center"/>
    </xf>
    <xf numFmtId="37" fontId="41" fillId="0" borderId="0" xfId="33" applyNumberFormat="1" applyFont="1" applyFill="1"/>
    <xf numFmtId="37" fontId="41" fillId="0" borderId="0" xfId="33" applyNumberFormat="1" applyFont="1" applyFill="1" applyAlignment="1">
      <alignment horizontal="center"/>
    </xf>
    <xf numFmtId="37" fontId="49" fillId="0" borderId="22" xfId="33" applyNumberFormat="1" applyFont="1" applyFill="1" applyBorder="1"/>
    <xf numFmtId="37" fontId="49" fillId="0" borderId="6" xfId="33" applyNumberFormat="1" applyFont="1" applyFill="1" applyBorder="1"/>
    <xf numFmtId="37" fontId="41" fillId="0" borderId="6" xfId="33" applyNumberFormat="1" applyFont="1" applyFill="1" applyBorder="1" applyAlignment="1">
      <alignment horizontal="center"/>
    </xf>
    <xf numFmtId="37" fontId="41" fillId="0" borderId="24" xfId="33" applyNumberFormat="1" applyFont="1" applyFill="1" applyBorder="1" applyAlignment="1">
      <alignment horizontal="center"/>
    </xf>
    <xf numFmtId="174" fontId="8" fillId="0" borderId="0" xfId="33" applyNumberFormat="1" applyFont="1" applyFill="1" applyAlignment="1">
      <alignment horizontal="center"/>
    </xf>
    <xf numFmtId="37" fontId="22" fillId="0" borderId="0" xfId="33" quotePrefix="1" applyNumberFormat="1" applyFont="1" applyFill="1" applyBorder="1" applyAlignment="1">
      <alignment horizontal="center"/>
    </xf>
    <xf numFmtId="5" fontId="22" fillId="0" borderId="0" xfId="33" applyNumberFormat="1" applyFont="1" applyFill="1" applyBorder="1" applyAlignment="1">
      <alignment horizontal="center"/>
    </xf>
    <xf numFmtId="37" fontId="22" fillId="0" borderId="0" xfId="33" applyNumberFormat="1" applyFont="1" applyFill="1" applyBorder="1"/>
    <xf numFmtId="37" fontId="22" fillId="0" borderId="25" xfId="33" applyNumberFormat="1" applyFont="1" applyFill="1" applyBorder="1" applyAlignment="1">
      <alignment horizontal="center"/>
    </xf>
    <xf numFmtId="37" fontId="46" fillId="0" borderId="0" xfId="33" quotePrefix="1" applyNumberFormat="1" applyFont="1" applyFill="1" applyBorder="1" applyAlignment="1">
      <alignment horizontal="center" vertical="center"/>
    </xf>
    <xf numFmtId="167" fontId="22" fillId="11" borderId="0" xfId="5" applyNumberFormat="1" applyFont="1" applyFill="1" applyBorder="1" applyAlignment="1">
      <alignment horizontal="center" vertical="center"/>
    </xf>
    <xf numFmtId="174" fontId="8" fillId="0" borderId="0" xfId="33" applyNumberFormat="1" applyFont="1" applyFill="1" applyAlignment="1">
      <alignment horizontal="center" vertical="center"/>
    </xf>
    <xf numFmtId="37" fontId="8" fillId="0" borderId="0" xfId="33" applyNumberFormat="1" applyFont="1" applyFill="1" applyAlignment="1">
      <alignment horizontal="center" vertical="center"/>
    </xf>
    <xf numFmtId="9" fontId="22" fillId="11" borderId="0" xfId="5" applyNumberFormat="1" applyFont="1" applyFill="1" applyBorder="1" applyAlignment="1">
      <alignment horizontal="center" vertical="center"/>
    </xf>
    <xf numFmtId="9" fontId="5" fillId="0" borderId="0" xfId="24" applyNumberFormat="1" applyFill="1" applyAlignment="1">
      <alignment horizontal="left" vertical="center"/>
    </xf>
    <xf numFmtId="37" fontId="22" fillId="0" borderId="25" xfId="33" applyNumberFormat="1" applyFont="1" applyFill="1" applyBorder="1" applyAlignment="1">
      <alignment horizontal="center" vertical="center"/>
    </xf>
    <xf numFmtId="37" fontId="22" fillId="0" borderId="21" xfId="33" applyNumberFormat="1" applyFont="1" applyFill="1" applyBorder="1"/>
    <xf numFmtId="37" fontId="22" fillId="0" borderId="8" xfId="33" applyNumberFormat="1" applyFont="1" applyFill="1" applyBorder="1"/>
    <xf numFmtId="37" fontId="22" fillId="0" borderId="10" xfId="33" applyNumberFormat="1" applyFont="1" applyFill="1" applyBorder="1"/>
    <xf numFmtId="37" fontId="22" fillId="0" borderId="10" xfId="33" applyNumberFormat="1" applyFont="1" applyFill="1" applyBorder="1" applyAlignment="1">
      <alignment horizontal="center"/>
    </xf>
    <xf numFmtId="37" fontId="22" fillId="0" borderId="23" xfId="33" applyNumberFormat="1" applyFont="1" applyFill="1" applyBorder="1" applyAlignment="1">
      <alignment horizontal="center"/>
    </xf>
    <xf numFmtId="37" fontId="41" fillId="0" borderId="3" xfId="33" applyNumberFormat="1" applyFont="1" applyFill="1" applyBorder="1" applyAlignment="1">
      <alignment horizontal="center"/>
    </xf>
    <xf numFmtId="174" fontId="46" fillId="0" borderId="0" xfId="33" applyNumberFormat="1" applyFont="1" applyFill="1" applyAlignment="1">
      <alignment horizontal="center" vertical="center"/>
    </xf>
    <xf numFmtId="37" fontId="54" fillId="0" borderId="0" xfId="33" applyNumberFormat="1" applyFont="1" applyFill="1" applyAlignment="1">
      <alignment horizontal="center" vertical="center"/>
    </xf>
    <xf numFmtId="166" fontId="46" fillId="0" borderId="0" xfId="33" quotePrefix="1" applyNumberFormat="1" applyFont="1" applyFill="1" applyBorder="1" applyAlignment="1">
      <alignment horizontal="center" vertical="center"/>
    </xf>
    <xf numFmtId="167" fontId="22" fillId="0" borderId="0" xfId="5" applyNumberFormat="1" applyFont="1" applyFill="1" applyBorder="1" applyAlignment="1">
      <alignment horizontal="center" vertical="center"/>
    </xf>
    <xf numFmtId="37" fontId="46" fillId="0" borderId="0" xfId="33" applyNumberFormat="1" applyFont="1" applyFill="1" applyBorder="1" applyAlignment="1">
      <alignment horizontal="left" vertical="center"/>
    </xf>
    <xf numFmtId="39" fontId="46" fillId="0" borderId="0" xfId="5" applyNumberFormat="1" applyFont="1" applyFill="1" applyBorder="1" applyAlignment="1">
      <alignment horizontal="left" vertical="center"/>
    </xf>
    <xf numFmtId="37" fontId="54" fillId="0" borderId="0" xfId="33" applyNumberFormat="1" applyFont="1" applyFill="1" applyBorder="1" applyAlignment="1">
      <alignment horizontal="center" vertical="center"/>
    </xf>
    <xf numFmtId="37" fontId="46" fillId="0" borderId="25" xfId="33" applyNumberFormat="1" applyFont="1" applyFill="1" applyBorder="1" applyAlignment="1">
      <alignment horizontal="center" vertical="center"/>
    </xf>
    <xf numFmtId="37" fontId="46" fillId="0" borderId="0" xfId="33" applyNumberFormat="1" applyFont="1" applyFill="1" applyAlignment="1">
      <alignment vertical="center"/>
    </xf>
    <xf numFmtId="37" fontId="22" fillId="0" borderId="21" xfId="33" applyNumberFormat="1" applyFont="1" applyFill="1" applyBorder="1" applyAlignment="1">
      <alignment horizontal="center" vertical="center" wrapText="1"/>
    </xf>
    <xf numFmtId="37" fontId="22" fillId="0" borderId="27" xfId="33" applyNumberFormat="1" applyFont="1" applyFill="1" applyBorder="1" applyAlignment="1">
      <alignment horizontal="center" vertical="center" wrapText="1"/>
    </xf>
    <xf numFmtId="174" fontId="46" fillId="0" borderId="0" xfId="33" applyNumberFormat="1" applyFont="1" applyFill="1" applyAlignment="1">
      <alignment horizontal="center"/>
    </xf>
    <xf numFmtId="9" fontId="7" fillId="0" borderId="22" xfId="5" applyFont="1" applyFill="1" applyBorder="1" applyAlignment="1">
      <alignment horizontal="right" vertical="center"/>
    </xf>
    <xf numFmtId="9" fontId="7" fillId="0" borderId="6" xfId="5" applyFont="1" applyFill="1" applyBorder="1" applyAlignment="1">
      <alignment horizontal="right" vertical="center"/>
    </xf>
    <xf numFmtId="37" fontId="7" fillId="0" borderId="6" xfId="33" applyNumberFormat="1" applyFont="1" applyFill="1" applyBorder="1" applyAlignment="1">
      <alignment horizontal="center" vertical="center"/>
    </xf>
    <xf numFmtId="37" fontId="7" fillId="0" borderId="24" xfId="33" applyNumberFormat="1" applyFont="1" applyFill="1" applyBorder="1" applyAlignment="1">
      <alignment horizontal="center" vertical="center"/>
    </xf>
    <xf numFmtId="0" fontId="5" fillId="0" borderId="5" xfId="24" applyFill="1" applyBorder="1" applyAlignment="1">
      <alignment horizontal="center"/>
    </xf>
    <xf numFmtId="175" fontId="49" fillId="0" borderId="0" xfId="33" applyNumberFormat="1" applyFont="1" applyFill="1" applyAlignment="1">
      <alignment horizontal="center"/>
    </xf>
    <xf numFmtId="37" fontId="54" fillId="0" borderId="0" xfId="33" applyNumberFormat="1" applyFont="1" applyFill="1" applyAlignment="1">
      <alignment horizontal="center"/>
    </xf>
    <xf numFmtId="9" fontId="46" fillId="0" borderId="0" xfId="5" applyFont="1" applyFill="1" applyBorder="1" applyAlignment="1">
      <alignment horizontal="center" wrapText="1"/>
    </xf>
    <xf numFmtId="165" fontId="55" fillId="0" borderId="0" xfId="5" applyNumberFormat="1" applyFont="1" applyFill="1" applyBorder="1" applyAlignment="1">
      <alignment horizontal="center"/>
    </xf>
    <xf numFmtId="37" fontId="46" fillId="0" borderId="0" xfId="33" quotePrefix="1" applyNumberFormat="1" applyFont="1" applyFill="1" applyBorder="1" applyAlignment="1">
      <alignment horizontal="center"/>
    </xf>
    <xf numFmtId="173" fontId="56" fillId="0" borderId="0" xfId="33" quotePrefix="1" applyNumberFormat="1" applyFont="1" applyFill="1" applyAlignment="1">
      <alignment horizontal="center"/>
    </xf>
    <xf numFmtId="173" fontId="7" fillId="0" borderId="0" xfId="33" applyNumberFormat="1" applyFont="1" applyFill="1" applyAlignment="1">
      <alignment horizontal="center"/>
    </xf>
    <xf numFmtId="5" fontId="7" fillId="0" borderId="0" xfId="33" applyNumberFormat="1" applyFont="1" applyFill="1" applyAlignment="1">
      <alignment horizontal="center"/>
    </xf>
    <xf numFmtId="5" fontId="22" fillId="0" borderId="0" xfId="33" applyNumberFormat="1" applyFont="1" applyFill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9" fontId="22" fillId="0" borderId="0" xfId="5" applyFont="1" applyFill="1" applyBorder="1" applyAlignment="1">
      <alignment horizontal="center"/>
    </xf>
    <xf numFmtId="173" fontId="56" fillId="0" borderId="0" xfId="33" applyNumberFormat="1" applyFont="1" applyFill="1" applyAlignment="1">
      <alignment horizontal="center"/>
    </xf>
    <xf numFmtId="37" fontId="46" fillId="0" borderId="0" xfId="33" applyNumberFormat="1" applyFont="1" applyFill="1"/>
    <xf numFmtId="175" fontId="57" fillId="0" borderId="0" xfId="33" applyNumberFormat="1" applyFont="1" applyFill="1" applyAlignment="1">
      <alignment horizontal="center"/>
    </xf>
    <xf numFmtId="9" fontId="46" fillId="0" borderId="0" xfId="5" applyFont="1" applyFill="1" applyBorder="1" applyAlignment="1">
      <alignment horizontal="center"/>
    </xf>
    <xf numFmtId="173" fontId="46" fillId="0" borderId="0" xfId="33" applyNumberFormat="1" applyFont="1" applyFill="1" applyAlignment="1">
      <alignment horizontal="center"/>
    </xf>
    <xf numFmtId="9" fontId="40" fillId="0" borderId="0" xfId="5" applyFont="1" applyFill="1" applyBorder="1" applyAlignment="1">
      <alignment horizontal="center"/>
    </xf>
    <xf numFmtId="9" fontId="46" fillId="0" borderId="0" xfId="5" applyFont="1" applyFill="1" applyBorder="1" applyAlignment="1">
      <alignment horizontal="center" vertical="top"/>
    </xf>
    <xf numFmtId="9" fontId="7" fillId="0" borderId="0" xfId="5" applyFont="1" applyFill="1" applyBorder="1" applyAlignment="1">
      <alignment horizontal="center"/>
    </xf>
    <xf numFmtId="165" fontId="46" fillId="10" borderId="30" xfId="5" applyNumberFormat="1" applyFont="1" applyFill="1" applyBorder="1" applyAlignment="1">
      <alignment horizontal="center"/>
    </xf>
    <xf numFmtId="165" fontId="46" fillId="5" borderId="30" xfId="5" applyNumberFormat="1" applyFont="1" applyFill="1" applyBorder="1" applyAlignment="1">
      <alignment horizontal="center"/>
    </xf>
    <xf numFmtId="9" fontId="54" fillId="0" borderId="0" xfId="5" applyFont="1" applyFill="1" applyBorder="1" applyAlignment="1">
      <alignment horizontal="center" vertical="top"/>
    </xf>
    <xf numFmtId="37" fontId="41" fillId="0" borderId="6" xfId="33" applyNumberFormat="1" applyFont="1" applyFill="1" applyBorder="1"/>
    <xf numFmtId="174" fontId="8" fillId="0" borderId="6" xfId="33" applyNumberFormat="1" applyFont="1" applyFill="1" applyBorder="1" applyAlignment="1">
      <alignment horizontal="center"/>
    </xf>
    <xf numFmtId="37" fontId="8" fillId="0" borderId="6" xfId="33" applyNumberFormat="1" applyFont="1" applyFill="1" applyBorder="1" applyAlignment="1">
      <alignment horizontal="center"/>
    </xf>
    <xf numFmtId="0" fontId="19" fillId="0" borderId="0" xfId="24" applyFont="1" applyAlignment="1">
      <alignment horizontal="left"/>
    </xf>
    <xf numFmtId="0" fontId="43" fillId="0" borderId="0" xfId="0" applyFont="1"/>
    <xf numFmtId="0" fontId="19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175" fontId="22" fillId="0" borderId="0" xfId="0" applyNumberFormat="1" applyFont="1" applyAlignment="1">
      <alignment horizontal="center"/>
    </xf>
    <xf numFmtId="0" fontId="60" fillId="0" borderId="0" xfId="30" applyFont="1"/>
    <xf numFmtId="0" fontId="61" fillId="0" borderId="20" xfId="30" applyFont="1" applyBorder="1" applyAlignment="1">
      <alignment horizontal="center"/>
    </xf>
    <xf numFmtId="0" fontId="61" fillId="0" borderId="20" xfId="30" applyFont="1" applyFill="1" applyBorder="1" applyAlignment="1">
      <alignment horizontal="center"/>
    </xf>
    <xf numFmtId="0" fontId="61" fillId="0" borderId="0" xfId="30" applyFont="1" applyAlignment="1">
      <alignment horizontal="center"/>
    </xf>
    <xf numFmtId="0" fontId="60" fillId="0" borderId="0" xfId="30" applyFont="1" applyFill="1" applyAlignment="1">
      <alignment horizontal="center"/>
    </xf>
    <xf numFmtId="0" fontId="60" fillId="0" borderId="0" xfId="30" applyFont="1" applyAlignment="1">
      <alignment horizontal="center"/>
    </xf>
    <xf numFmtId="0" fontId="62" fillId="0" borderId="0" xfId="30" applyFont="1" applyFill="1" applyAlignment="1">
      <alignment horizontal="left"/>
    </xf>
    <xf numFmtId="0" fontId="62" fillId="0" borderId="0" xfId="30" applyFont="1" applyAlignment="1">
      <alignment horizontal="center"/>
    </xf>
    <xf numFmtId="0" fontId="62" fillId="0" borderId="0" xfId="30" applyFont="1" applyFill="1" applyAlignment="1">
      <alignment horizontal="center"/>
    </xf>
    <xf numFmtId="0" fontId="60" fillId="0" borderId="0" xfId="30" applyFont="1" applyFill="1"/>
    <xf numFmtId="0" fontId="41" fillId="0" borderId="0" xfId="30" applyFont="1" applyFill="1" applyAlignment="1">
      <alignment horizontal="left"/>
    </xf>
    <xf numFmtId="0" fontId="41" fillId="0" borderId="0" xfId="30" applyFont="1" applyFill="1" applyAlignment="1">
      <alignment horizontal="center"/>
    </xf>
    <xf numFmtId="0" fontId="63" fillId="0" borderId="0" xfId="0" applyFont="1"/>
    <xf numFmtId="0" fontId="39" fillId="0" borderId="0" xfId="24" applyFont="1" applyFill="1" applyAlignment="1">
      <alignment horizontal="center"/>
    </xf>
    <xf numFmtId="0" fontId="39" fillId="0" borderId="30" xfId="24" applyFont="1" applyBorder="1" applyAlignment="1">
      <alignment horizontal="center"/>
    </xf>
    <xf numFmtId="39" fontId="39" fillId="0" borderId="0" xfId="24" applyNumberFormat="1" applyFont="1" applyFill="1" applyAlignment="1">
      <alignment horizontal="center"/>
    </xf>
    <xf numFmtId="0" fontId="42" fillId="0" borderId="0" xfId="24" quotePrefix="1" applyFont="1" applyFill="1" applyAlignment="1">
      <alignment horizontal="center"/>
    </xf>
    <xf numFmtId="0" fontId="64" fillId="0" borderId="30" xfId="24" applyFont="1" applyBorder="1" applyAlignment="1">
      <alignment horizontal="center"/>
    </xf>
    <xf numFmtId="39" fontId="64" fillId="0" borderId="30" xfId="24" applyNumberFormat="1" applyFont="1" applyBorder="1" applyAlignment="1">
      <alignment horizontal="center"/>
    </xf>
    <xf numFmtId="0" fontId="41" fillId="0" borderId="0" xfId="24" applyFont="1" applyFill="1" applyAlignment="1">
      <alignment horizontal="center"/>
    </xf>
    <xf numFmtId="0" fontId="43" fillId="0" borderId="0" xfId="24" applyFont="1" applyFill="1" applyAlignment="1">
      <alignment horizontal="left"/>
    </xf>
    <xf numFmtId="0" fontId="8" fillId="0" borderId="0" xfId="24" applyFont="1" applyFill="1" applyAlignment="1">
      <alignment horizontal="center"/>
    </xf>
    <xf numFmtId="0" fontId="39" fillId="0" borderId="0" xfId="0" applyFont="1"/>
    <xf numFmtId="0" fontId="65" fillId="0" borderId="0" xfId="0" applyFont="1" applyAlignment="1">
      <alignment horizontal="right" vertical="center"/>
    </xf>
    <xf numFmtId="2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73" fontId="64" fillId="0" borderId="0" xfId="24" applyNumberFormat="1" applyFont="1" applyAlignment="1">
      <alignment horizontal="center"/>
    </xf>
    <xf numFmtId="0" fontId="64" fillId="0" borderId="0" xfId="24" applyFont="1" applyAlignment="1">
      <alignment horizontal="center"/>
    </xf>
    <xf numFmtId="173" fontId="39" fillId="0" borderId="0" xfId="0" applyNumberFormat="1" applyFont="1" applyAlignment="1">
      <alignment horizontal="center"/>
    </xf>
    <xf numFmtId="167" fontId="39" fillId="0" borderId="30" xfId="24" applyNumberFormat="1" applyFont="1" applyBorder="1" applyAlignment="1">
      <alignment horizontal="center"/>
    </xf>
    <xf numFmtId="10" fontId="39" fillId="0" borderId="30" xfId="24" applyNumberFormat="1" applyFont="1" applyBorder="1" applyAlignment="1">
      <alignment horizontal="center"/>
    </xf>
    <xf numFmtId="9" fontId="39" fillId="0" borderId="30" xfId="24" applyNumberFormat="1" applyFont="1" applyBorder="1" applyAlignment="1">
      <alignment horizontal="center"/>
    </xf>
    <xf numFmtId="0" fontId="64" fillId="0" borderId="0" xfId="24" applyFont="1" applyFill="1" applyAlignment="1">
      <alignment horizontal="center"/>
    </xf>
    <xf numFmtId="176" fontId="41" fillId="0" borderId="0" xfId="24" applyNumberFormat="1" applyFont="1" applyAlignment="1">
      <alignment horizontal="center"/>
    </xf>
    <xf numFmtId="164" fontId="7" fillId="0" borderId="0" xfId="0" applyNumberFormat="1" applyFont="1"/>
    <xf numFmtId="0" fontId="46" fillId="0" borderId="0" xfId="0" applyFont="1"/>
    <xf numFmtId="2" fontId="65" fillId="10" borderId="0" xfId="0" applyNumberFormat="1" applyFont="1" applyFill="1" applyAlignment="1">
      <alignment horizontal="center" vertical="center"/>
    </xf>
    <xf numFmtId="0" fontId="69" fillId="0" borderId="0" xfId="24" applyFont="1" applyAlignment="1">
      <alignment horizontal="left"/>
    </xf>
    <xf numFmtId="0" fontId="15" fillId="0" borderId="8" xfId="4" applyFont="1" applyFill="1" applyBorder="1" applyAlignment="1">
      <alignment horizontal="center" vertical="center"/>
    </xf>
    <xf numFmtId="0" fontId="16" fillId="0" borderId="23" xfId="4" applyFont="1" applyBorder="1" applyAlignment="1">
      <alignment vertical="center"/>
    </xf>
    <xf numFmtId="0" fontId="16" fillId="0" borderId="22" xfId="4" applyFont="1" applyBorder="1" applyAlignment="1">
      <alignment vertical="center"/>
    </xf>
    <xf numFmtId="0" fontId="16" fillId="0" borderId="24" xfId="4" applyFont="1" applyBorder="1" applyAlignment="1">
      <alignment vertical="center"/>
    </xf>
    <xf numFmtId="0" fontId="15" fillId="0" borderId="8" xfId="24" applyFont="1" applyFill="1" applyBorder="1" applyAlignment="1">
      <alignment horizontal="center" vertical="center"/>
    </xf>
    <xf numFmtId="0" fontId="16" fillId="0" borderId="23" xfId="24" applyFont="1" applyBorder="1" applyAlignment="1">
      <alignment vertical="center"/>
    </xf>
    <xf numFmtId="0" fontId="16" fillId="0" borderId="22" xfId="24" applyFont="1" applyBorder="1" applyAlignment="1">
      <alignment vertical="center"/>
    </xf>
    <xf numFmtId="0" fontId="16" fillId="0" borderId="24" xfId="24" applyFont="1" applyBorder="1" applyAlignment="1">
      <alignment vertical="center"/>
    </xf>
    <xf numFmtId="7" fontId="41" fillId="0" borderId="0" xfId="24" applyNumberFormat="1" applyFont="1" applyAlignment="1">
      <alignment horizontal="center"/>
    </xf>
    <xf numFmtId="0" fontId="5" fillId="0" borderId="0" xfId="24" applyAlignment="1">
      <alignment horizontal="center"/>
    </xf>
    <xf numFmtId="167" fontId="41" fillId="0" borderId="0" xfId="5" applyNumberFormat="1" applyFont="1" applyAlignment="1">
      <alignment horizontal="center"/>
    </xf>
    <xf numFmtId="167" fontId="0" fillId="0" borderId="0" xfId="5" applyNumberFormat="1" applyFont="1" applyAlignment="1">
      <alignment horizontal="center"/>
    </xf>
    <xf numFmtId="165" fontId="7" fillId="0" borderId="0" xfId="5" applyNumberFormat="1" applyFont="1" applyFill="1" applyBorder="1" applyAlignment="1">
      <alignment horizontal="center"/>
    </xf>
    <xf numFmtId="165" fontId="5" fillId="0" borderId="0" xfId="24" applyNumberFormat="1" applyBorder="1" applyAlignment="1"/>
    <xf numFmtId="165" fontId="46" fillId="10" borderId="30" xfId="5" applyNumberFormat="1" applyFont="1" applyFill="1" applyBorder="1" applyAlignment="1">
      <alignment horizontal="center"/>
    </xf>
    <xf numFmtId="165" fontId="14" fillId="10" borderId="30" xfId="24" applyNumberFormat="1" applyFont="1" applyFill="1" applyBorder="1" applyAlignment="1"/>
    <xf numFmtId="165" fontId="46" fillId="5" borderId="30" xfId="5" applyNumberFormat="1" applyFont="1" applyFill="1" applyBorder="1" applyAlignment="1">
      <alignment horizontal="center"/>
    </xf>
    <xf numFmtId="165" fontId="14" fillId="5" borderId="30" xfId="24" applyNumberFormat="1" applyFont="1" applyFill="1" applyBorder="1" applyAlignment="1"/>
    <xf numFmtId="37" fontId="45" fillId="0" borderId="8" xfId="33" applyNumberFormat="1" applyFont="1" applyFill="1" applyBorder="1" applyAlignment="1">
      <alignment horizontal="center" vertical="center"/>
    </xf>
    <xf numFmtId="37" fontId="45" fillId="0" borderId="10" xfId="33" applyNumberFormat="1" applyFont="1" applyFill="1" applyBorder="1" applyAlignment="1">
      <alignment horizontal="center" vertical="center"/>
    </xf>
    <xf numFmtId="0" fontId="45" fillId="0" borderId="23" xfId="33" applyFont="1" applyBorder="1" applyAlignment="1">
      <alignment horizontal="center" vertical="center"/>
    </xf>
    <xf numFmtId="37" fontId="45" fillId="0" borderId="21" xfId="33" applyNumberFormat="1" applyFont="1" applyFill="1" applyBorder="1" applyAlignment="1">
      <alignment horizontal="center" vertical="center"/>
    </xf>
    <xf numFmtId="37" fontId="45" fillId="0" borderId="0" xfId="33" applyNumberFormat="1" applyFont="1" applyFill="1" applyBorder="1" applyAlignment="1">
      <alignment horizontal="center" vertical="center"/>
    </xf>
    <xf numFmtId="0" fontId="45" fillId="0" borderId="25" xfId="33" applyFont="1" applyBorder="1" applyAlignment="1">
      <alignment horizontal="center" vertical="center"/>
    </xf>
    <xf numFmtId="0" fontId="45" fillId="0" borderId="21" xfId="33" applyFont="1" applyBorder="1" applyAlignment="1">
      <alignment horizontal="center" vertical="center"/>
    </xf>
    <xf numFmtId="0" fontId="45" fillId="0" borderId="0" xfId="33" applyFont="1" applyBorder="1" applyAlignment="1">
      <alignment horizontal="center" vertical="center"/>
    </xf>
    <xf numFmtId="0" fontId="45" fillId="0" borderId="22" xfId="33" applyFont="1" applyBorder="1" applyAlignment="1">
      <alignment horizontal="center" vertical="center"/>
    </xf>
    <xf numFmtId="0" fontId="45" fillId="0" borderId="6" xfId="33" applyFont="1" applyBorder="1" applyAlignment="1">
      <alignment horizontal="center" vertical="center"/>
    </xf>
    <xf numFmtId="0" fontId="45" fillId="0" borderId="24" xfId="33" applyFont="1" applyBorder="1" applyAlignment="1">
      <alignment horizontal="center" vertical="center"/>
    </xf>
    <xf numFmtId="37" fontId="43" fillId="0" borderId="8" xfId="33" applyNumberFormat="1" applyFont="1" applyFill="1" applyBorder="1" applyAlignment="1">
      <alignment horizontal="center"/>
    </xf>
    <xf numFmtId="37" fontId="43" fillId="0" borderId="10" xfId="33" applyNumberFormat="1" applyFont="1" applyFill="1" applyBorder="1" applyAlignment="1">
      <alignment horizontal="center"/>
    </xf>
    <xf numFmtId="0" fontId="48" fillId="0" borderId="10" xfId="33" applyFont="1" applyFill="1" applyBorder="1" applyAlignment="1">
      <alignment horizontal="center"/>
    </xf>
    <xf numFmtId="0" fontId="9" fillId="0" borderId="23" xfId="24" applyFont="1" applyBorder="1" applyAlignment="1">
      <alignment horizontal="center"/>
    </xf>
    <xf numFmtId="37" fontId="22" fillId="0" borderId="21" xfId="33" applyNumberFormat="1" applyFont="1" applyFill="1" applyBorder="1" applyAlignment="1">
      <alignment horizontal="center" vertical="center"/>
    </xf>
    <xf numFmtId="37" fontId="22" fillId="0" borderId="0" xfId="33" applyNumberFormat="1" applyFont="1" applyFill="1" applyBorder="1" applyAlignment="1">
      <alignment horizontal="center" vertical="center"/>
    </xf>
    <xf numFmtId="0" fontId="23" fillId="0" borderId="0" xfId="33" applyFont="1" applyFill="1" applyBorder="1" applyAlignment="1">
      <alignment horizontal="center" vertical="center"/>
    </xf>
    <xf numFmtId="0" fontId="23" fillId="0" borderId="25" xfId="24" applyFont="1" applyBorder="1" applyAlignment="1">
      <alignment horizontal="center" vertical="center"/>
    </xf>
    <xf numFmtId="5" fontId="22" fillId="11" borderId="0" xfId="33" applyNumberFormat="1" applyFont="1" applyFill="1" applyBorder="1" applyAlignment="1">
      <alignment horizontal="center"/>
    </xf>
    <xf numFmtId="5" fontId="5" fillId="11" borderId="0" xfId="24" applyNumberFormat="1" applyFill="1" applyBorder="1" applyAlignment="1">
      <alignment horizontal="center"/>
    </xf>
    <xf numFmtId="37" fontId="46" fillId="0" borderId="21" xfId="33" applyNumberFormat="1" applyFont="1" applyFill="1" applyBorder="1" applyAlignment="1">
      <alignment horizontal="left" vertical="center"/>
    </xf>
    <xf numFmtId="0" fontId="5" fillId="0" borderId="0" xfId="24" applyAlignment="1">
      <alignment horizontal="left" vertical="center"/>
    </xf>
    <xf numFmtId="37" fontId="50" fillId="12" borderId="3" xfId="33" applyNumberFormat="1" applyFont="1" applyFill="1" applyBorder="1" applyAlignment="1">
      <alignment horizontal="center" vertical="center" wrapText="1"/>
    </xf>
    <xf numFmtId="0" fontId="51" fillId="12" borderId="27" xfId="24" applyFont="1" applyFill="1" applyBorder="1" applyAlignment="1">
      <alignment horizontal="center"/>
    </xf>
    <xf numFmtId="0" fontId="51" fillId="12" borderId="5" xfId="24" applyFont="1" applyFill="1" applyBorder="1" applyAlignment="1">
      <alignment horizontal="center"/>
    </xf>
    <xf numFmtId="37" fontId="22" fillId="0" borderId="21" xfId="33" applyNumberFormat="1" applyFont="1" applyFill="1" applyBorder="1" applyAlignment="1">
      <alignment vertical="center"/>
    </xf>
    <xf numFmtId="0" fontId="5" fillId="0" borderId="0" xfId="24" applyFill="1" applyAlignment="1">
      <alignment vertical="center"/>
    </xf>
    <xf numFmtId="9" fontId="52" fillId="0" borderId="0" xfId="5" applyNumberFormat="1" applyFont="1" applyFill="1" applyBorder="1" applyAlignment="1">
      <alignment horizontal="left" vertical="center"/>
    </xf>
    <xf numFmtId="0" fontId="53" fillId="0" borderId="0" xfId="24" applyFont="1" applyFill="1" applyAlignment="1">
      <alignment horizontal="left" vertical="center"/>
    </xf>
    <xf numFmtId="0" fontId="58" fillId="0" borderId="0" xfId="30" applyFont="1" applyBorder="1" applyAlignment="1">
      <alignment horizontal="center"/>
    </xf>
    <xf numFmtId="0" fontId="59" fillId="0" borderId="0" xfId="30" applyFont="1" applyBorder="1" applyAlignment="1">
      <alignment horizontal="center"/>
    </xf>
  </cellXfs>
  <cellStyles count="93">
    <cellStyle name="Comma 11" xfId="1"/>
    <cellStyle name="Comma 11 2" xfId="13"/>
    <cellStyle name="Comma 2" xfId="2"/>
    <cellStyle name="Comma 3" xfId="10"/>
    <cellStyle name="Comma 4" xfId="25"/>
    <cellStyle name="Comma 5" xfId="28"/>
    <cellStyle name="Currency 2" xfId="1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  <cellStyle name="Normal - Style1 28" xfId="3"/>
    <cellStyle name="Normal 2" xfId="4"/>
    <cellStyle name="Normal 2 2" xfId="14"/>
    <cellStyle name="Normal 2 3" xfId="24"/>
    <cellStyle name="Normal 2 4" xfId="26"/>
    <cellStyle name="Normal 2 4 2" xfId="27"/>
    <cellStyle name="Normal 3" xfId="9"/>
    <cellStyle name="Normal 3 2" xfId="29"/>
    <cellStyle name="Normal 4" xfId="16"/>
    <cellStyle name="Normal 5" xfId="17"/>
    <cellStyle name="Normal 5 2" xfId="30"/>
    <cellStyle name="Normal 5 2 2" xfId="31"/>
    <cellStyle name="Normal 5 2 2 2" xfId="32"/>
    <cellStyle name="Normal 6" xfId="18"/>
    <cellStyle name="Normal 7" xfId="19"/>
    <cellStyle name="Normal 7 2" xfId="38"/>
    <cellStyle name="Normal 8" xfId="20"/>
    <cellStyle name="Normal_2-Year Model" xfId="33"/>
    <cellStyle name="Percent" xfId="5" builtinId="5"/>
    <cellStyle name="Percent 2" xfId="6"/>
    <cellStyle name="Percent 2 2" xfId="15"/>
    <cellStyle name="Percent 3" xfId="12"/>
    <cellStyle name="Percent 4" xfId="21"/>
    <cellStyle name="Percent 4 2" xfId="34"/>
    <cellStyle name="Percent 4 2 2" xfId="35"/>
    <cellStyle name="Percent 4 2 2 2" xfId="36"/>
    <cellStyle name="Percent 5" xfId="37"/>
    <cellStyle name="STYLE1" xfId="7"/>
    <cellStyle name="STYLE2" xfId="8"/>
    <cellStyle name="STYLE3" xfId="22"/>
    <cellStyle name="STYLE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Industry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Stock Industry</c:v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Car = 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Technology = 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Healthcare = 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Financial =,2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Retail = 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'(2) Executive Summary'!$M$22:$N$26</c:f>
              <c:multiLvlStrCache>
                <c:ptCount val="5"/>
                <c:lvl>
                  <c:pt idx="0">
                    <c:v>=</c:v>
                  </c:pt>
                  <c:pt idx="1">
                    <c:v>=</c:v>
                  </c:pt>
                  <c:pt idx="2">
                    <c:v>=</c:v>
                  </c:pt>
                  <c:pt idx="3">
                    <c:v>=</c:v>
                  </c:pt>
                  <c:pt idx="4">
                    <c:v>=</c:v>
                  </c:pt>
                </c:lvl>
                <c:lvl>
                  <c:pt idx="0">
                    <c:v>Car</c:v>
                  </c:pt>
                  <c:pt idx="1">
                    <c:v>Technology</c:v>
                  </c:pt>
                  <c:pt idx="2">
                    <c:v>Healthcare</c:v>
                  </c:pt>
                  <c:pt idx="3">
                    <c:v>Financial</c:v>
                  </c:pt>
                  <c:pt idx="4">
                    <c:v>Retail</c:v>
                  </c:pt>
                </c:lvl>
              </c:multiLvlStrCache>
            </c:multiLvlStrRef>
          </c:cat>
          <c:val>
            <c:numRef>
              <c:f>'(2) Executive Summary'!$O$22:$O$26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17647470432592699"/>
          <c:y val="0.15675675675675699"/>
          <c:w val="0.61871051037648594"/>
          <c:h val="7.7540206122883301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004992"/>
        <c:axId val="146003424"/>
        <c:axId val="0"/>
      </c:bar3DChart>
      <c:catAx>
        <c:axId val="14600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6003424"/>
        <c:crosses val="autoZero"/>
        <c:auto val="1"/>
        <c:lblAlgn val="ctr"/>
        <c:lblOffset val="100"/>
        <c:noMultiLvlLbl val="0"/>
      </c:catAx>
      <c:valAx>
        <c:axId val="1460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00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Gains/Losses By Company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Cumulative Gains/Losses</c:v>
          </c:tx>
          <c:invertIfNegative val="0"/>
          <c:dLbls>
            <c:dLbl>
              <c:idx val="0"/>
              <c:layout>
                <c:manualLayout>
                  <c:x val="9.1743119266054999E-3"/>
                  <c:y val="-6.70315230257731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048443916396301E-17"/>
                  <c:y val="1.4625228519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935779816514201E-3"/>
                  <c:y val="-1.8281535648994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9.140796614317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936339599616499E-3"/>
                  <c:y val="-2.71252460629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'(2) Executive Summary'!$B$40:$B$46</c:f>
              <c:strCache>
                <c:ptCount val="7"/>
                <c:pt idx="0">
                  <c:v>JPM</c:v>
                </c:pt>
                <c:pt idx="1">
                  <c:v>AAPL</c:v>
                </c:pt>
                <c:pt idx="2">
                  <c:v>AMGN</c:v>
                </c:pt>
                <c:pt idx="3">
                  <c:v>GOOG</c:v>
                </c:pt>
                <c:pt idx="4">
                  <c:v>AXP</c:v>
                </c:pt>
                <c:pt idx="5">
                  <c:v>CVX</c:v>
                </c:pt>
                <c:pt idx="6">
                  <c:v>NKE</c:v>
                </c:pt>
              </c:strCache>
            </c:strRef>
          </c:cat>
          <c:val>
            <c:numRef>
              <c:f>'(2) Executive Summary'!$C$40:$C$46</c:f>
              <c:numCache>
                <c:formatCode>"$"#,##0.00;\-"$"#,##0.00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6560"/>
        <c:axId val="146003816"/>
      </c:barChart>
      <c:catAx>
        <c:axId val="14600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003816"/>
        <c:crosses val="autoZero"/>
        <c:auto val="1"/>
        <c:lblAlgn val="ctr"/>
        <c:lblOffset val="100"/>
        <c:noMultiLvlLbl val="0"/>
      </c:catAx>
      <c:valAx>
        <c:axId val="146003816"/>
        <c:scaling>
          <c:orientation val="minMax"/>
        </c:scaling>
        <c:delete val="0"/>
        <c:axPos val="l"/>
        <c:majorGridlines/>
        <c:numFmt formatCode="&quot;$&quot;#,##0.00;\-&quot;$&quot;#,##0.00" sourceLinked="1"/>
        <c:majorTickMark val="out"/>
        <c:minorTickMark val="none"/>
        <c:tickLblPos val="nextTo"/>
        <c:crossAx val="14600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  <Relationship Id="rId2" Type="http://schemas.openxmlformats.org/officeDocument/2006/relationships/image" Target="../media/image2.png"/>
  <Relationship Id="rId3" Type="http://schemas.openxmlformats.org/officeDocument/2006/relationships/image" Target="../media/image3.png"/>
  <Relationship Id="rId4" Type="http://schemas.openxmlformats.org/officeDocument/2006/relationships/image" Target="../media/image4.png"/>
  <Relationship Id="rId5" Type="http://schemas.openxmlformats.org/officeDocument/2006/relationships/image" Target="../media/image5.png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6.png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7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4885537</xdr:colOff>
      <xdr:row>19</xdr:row>
      <xdr:rowOff>47010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14400"/>
          <a:ext cx="6304762" cy="49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14</xdr:col>
      <xdr:colOff>370690</xdr:colOff>
      <xdr:row>29</xdr:row>
      <xdr:rowOff>189448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125" y="609600"/>
          <a:ext cx="6285715" cy="84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3</xdr:col>
      <xdr:colOff>4866490</xdr:colOff>
      <xdr:row>40</xdr:row>
      <xdr:rowOff>56381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6096000"/>
          <a:ext cx="6285715" cy="61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14</xdr:col>
      <xdr:colOff>504023</xdr:colOff>
      <xdr:row>57</xdr:row>
      <xdr:rowOff>199010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77125" y="9448800"/>
          <a:ext cx="6419048" cy="81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3</xdr:col>
      <xdr:colOff>4933156</xdr:colOff>
      <xdr:row>71</xdr:row>
      <xdr:rowOff>132229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12801600"/>
          <a:ext cx="6352381" cy="8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76201</xdr:rowOff>
    </xdr:from>
    <xdr:to>
      <xdr:col>16</xdr:col>
      <xdr:colOff>247650</xdr:colOff>
      <xdr:row>43</xdr:row>
      <xdr:rowOff>142876</xdr:rowOff>
    </xdr:to>
    <xdr:sp macro="" textlink="">
      <xdr:nvSpPr>
        <xdr:cNvPr id="2" name="TextBox 1"/>
        <xdr:cNvSpPr txBox="1"/>
      </xdr:nvSpPr>
      <xdr:spPr>
        <a:xfrm>
          <a:off x="0" y="76201"/>
          <a:ext cx="10001250" cy="7029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/>
            <a:t>   </a:t>
          </a:r>
        </a:p>
        <a:p>
          <a:r>
            <a:rPr lang="en-US" sz="1100"/>
            <a:t>     </a:t>
          </a:r>
        </a:p>
      </xdr:txBody>
    </xdr:sp>
    <xdr:clientData/>
  </xdr:twoCellAnchor>
  <xdr:twoCellAnchor editAs="oneCell">
    <xdr:from>
      <xdr:col>0</xdr:col>
      <xdr:colOff>0</xdr:colOff>
      <xdr:row>0</xdr:row>
      <xdr:rowOff>76201</xdr:rowOff>
    </xdr:from>
    <xdr:to>
      <xdr:col>16</xdr:col>
      <xdr:colOff>238124</xdr:colOff>
      <xdr:row>43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1"/>
          <a:ext cx="9991724" cy="7010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32</xdr:row>
      <xdr:rowOff>127000</xdr:rowOff>
    </xdr:from>
    <xdr:ext cx="5092700" cy="430887"/>
    <xdr:sp macro="" textlink="">
      <xdr:nvSpPr>
        <xdr:cNvPr id="2" name="TextBox 1"/>
        <xdr:cNvSpPr txBox="1"/>
      </xdr:nvSpPr>
      <xdr:spPr>
        <a:xfrm>
          <a:off x="355600" y="9474200"/>
          <a:ext cx="5092700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Figure 1.1 shows</a:t>
          </a:r>
          <a:r>
            <a:rPr lang="en-US" sz="1100" baseline="0"/>
            <a:t> the total gains/losses for the portfolio over the course of the 14 week period.</a:t>
          </a:r>
          <a:endParaRPr lang="en-US" sz="1100"/>
        </a:p>
      </xdr:txBody>
    </xdr:sp>
    <xdr:clientData/>
  </xdr:oneCellAnchor>
  <xdr:twoCellAnchor>
    <xdr:from>
      <xdr:col>5</xdr:col>
      <xdr:colOff>444500</xdr:colOff>
      <xdr:row>20</xdr:row>
      <xdr:rowOff>254000</xdr:rowOff>
    </xdr:from>
    <xdr:to>
      <xdr:col>11</xdr:col>
      <xdr:colOff>88900</xdr:colOff>
      <xdr:row>32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622300</xdr:colOff>
      <xdr:row>32</xdr:row>
      <xdr:rowOff>266700</xdr:rowOff>
    </xdr:from>
    <xdr:ext cx="6027261" cy="430887"/>
    <xdr:sp macro="" textlink="">
      <xdr:nvSpPr>
        <xdr:cNvPr id="10" name="TextBox 9"/>
        <xdr:cNvSpPr txBox="1"/>
      </xdr:nvSpPr>
      <xdr:spPr>
        <a:xfrm>
          <a:off x="6311900" y="9613900"/>
          <a:ext cx="6027261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Figure 2.1.</a:t>
          </a:r>
          <a:r>
            <a:rPr lang="en-US" sz="1100" baseline="0"/>
            <a:t> shows the how many of the stocks were chosen from each industry. The data for the graph</a:t>
          </a:r>
        </a:p>
        <a:p>
          <a:r>
            <a:rPr lang="en-US" sz="1100" baseline="0"/>
            <a:t>is to the right of figure 2.1.</a:t>
          </a:r>
        </a:p>
      </xdr:txBody>
    </xdr:sp>
    <xdr:clientData/>
  </xdr:oneCellAnchor>
  <xdr:twoCellAnchor>
    <xdr:from>
      <xdr:col>0</xdr:col>
      <xdr:colOff>203200</xdr:colOff>
      <xdr:row>20</xdr:row>
      <xdr:rowOff>266700</xdr:rowOff>
    </xdr:from>
    <xdr:to>
      <xdr:col>5</xdr:col>
      <xdr:colOff>203200</xdr:colOff>
      <xdr:row>32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37</xdr:row>
      <xdr:rowOff>215900</xdr:rowOff>
    </xdr:from>
    <xdr:to>
      <xdr:col>10</xdr:col>
      <xdr:colOff>292100</xdr:colOff>
      <xdr:row>51</xdr:row>
      <xdr:rowOff>190500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38100</xdr:colOff>
      <xdr:row>51</xdr:row>
      <xdr:rowOff>279400</xdr:rowOff>
    </xdr:from>
    <xdr:ext cx="6411675" cy="261610"/>
    <xdr:sp macro="" textlink="">
      <xdr:nvSpPr>
        <xdr:cNvPr id="17" name="TextBox 16"/>
        <xdr:cNvSpPr txBox="1"/>
      </xdr:nvSpPr>
      <xdr:spPr>
        <a:xfrm>
          <a:off x="4622800" y="15176500"/>
          <a:ext cx="6411675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Figure</a:t>
          </a:r>
          <a:r>
            <a:rPr lang="en-US" sz="1100" baseline="0"/>
            <a:t> 3.1 shows the cumulative gains/losses pertaining to each individual company over the 14 week period.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</xdr:row>
      <xdr:rowOff>0</xdr:rowOff>
    </xdr:from>
    <xdr:to>
      <xdr:col>31</xdr:col>
      <xdr:colOff>46857</xdr:colOff>
      <xdr:row>22</xdr:row>
      <xdr:rowOff>85089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50375" y="1266825"/>
          <a:ext cx="6142857" cy="5085714"/>
        </a:xfrm>
        <a:prstGeom prst="rect">
          <a:avLst/>
        </a:prstGeom>
      </xdr:spPr>
    </xdr:pic>
    <xdr:clientData/>
  </xdr:twoCellAnchor>
  <xdr:oneCellAnchor>
    <xdr:from>
      <xdr:col>10</xdr:col>
      <xdr:colOff>393700</xdr:colOff>
      <xdr:row>3</xdr:row>
      <xdr:rowOff>76200</xdr:rowOff>
    </xdr:from>
    <xdr:ext cx="184666" cy="261610"/>
    <xdr:sp macro="" textlink="">
      <xdr:nvSpPr>
        <xdr:cNvPr id="4" name="TextBox 3"/>
        <xdr:cNvSpPr txBox="1"/>
      </xdr:nvSpPr>
      <xdr:spPr>
        <a:xfrm>
          <a:off x="9359900" y="1308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showGridLines="0" workbookViewId="0">
      <selection activeCell="H3" sqref="H3"/>
    </sheetView>
  </sheetViews>
  <sheetFormatPr defaultColWidth="8.85546875" defaultRowHeight="12.75" x14ac:dyDescent="0.2"/>
  <cols>
    <col min="1" max="2" width="8.85546875" style="115"/>
    <col min="3" max="3" width="13" style="115" customWidth="1"/>
    <col min="4" max="16384" width="8.85546875" style="115"/>
  </cols>
  <sheetData>
    <row r="1" spans="2:8" ht="24.75" customHeight="1" x14ac:dyDescent="0.2"/>
    <row r="2" spans="2:8" ht="23.25" customHeight="1" x14ac:dyDescent="0.35">
      <c r="B2" s="116" t="s">
        <v>36</v>
      </c>
      <c r="C2" s="117"/>
      <c r="D2" s="117"/>
      <c r="E2" s="117"/>
      <c r="F2" s="117"/>
      <c r="G2" s="117"/>
    </row>
    <row r="3" spans="2:8" ht="18" customHeight="1" x14ac:dyDescent="0.3">
      <c r="B3" s="118" t="s">
        <v>32</v>
      </c>
      <c r="C3" s="119"/>
      <c r="D3" s="119"/>
      <c r="E3" s="119"/>
      <c r="F3" s="119"/>
      <c r="G3" s="119"/>
      <c r="H3" s="120"/>
    </row>
    <row r="4" spans="2:8" ht="18" customHeight="1" x14ac:dyDescent="0.3">
      <c r="B4" s="119"/>
      <c r="C4" s="119"/>
      <c r="D4" s="119"/>
      <c r="E4" s="119"/>
      <c r="F4" s="119"/>
      <c r="G4" s="119"/>
      <c r="H4" s="120"/>
    </row>
    <row r="5" spans="2:8" s="123" customFormat="1" ht="18" customHeight="1" x14ac:dyDescent="0.3">
      <c r="B5" s="121" t="s">
        <v>24</v>
      </c>
      <c r="C5" s="121"/>
      <c r="D5" s="121" t="s">
        <v>34</v>
      </c>
      <c r="E5" s="121"/>
      <c r="F5" s="121"/>
      <c r="G5" s="121"/>
      <c r="H5" s="122"/>
    </row>
    <row r="6" spans="2:8" s="123" customFormat="1" ht="18" customHeight="1" x14ac:dyDescent="0.3">
      <c r="B6" s="121"/>
      <c r="C6" s="121"/>
      <c r="D6" s="121" t="s">
        <v>33</v>
      </c>
      <c r="E6" s="121"/>
      <c r="F6" s="121"/>
      <c r="G6" s="121"/>
      <c r="H6" s="122"/>
    </row>
    <row r="7" spans="2:8" s="123" customFormat="1" ht="18" customHeight="1" x14ac:dyDescent="0.3">
      <c r="B7" s="121"/>
      <c r="C7" s="121"/>
      <c r="D7" s="121" t="s">
        <v>25</v>
      </c>
      <c r="E7" s="121"/>
      <c r="F7" s="121"/>
      <c r="G7" s="121"/>
      <c r="H7" s="122"/>
    </row>
    <row r="8" spans="2:8" s="123" customFormat="1" ht="18" customHeight="1" x14ac:dyDescent="0.3">
      <c r="B8" s="121"/>
      <c r="C8" s="121"/>
      <c r="D8" s="121"/>
      <c r="E8" s="121"/>
      <c r="F8" s="121"/>
      <c r="G8" s="121"/>
      <c r="H8" s="122"/>
    </row>
    <row r="9" spans="2:8" ht="20.25" x14ac:dyDescent="0.3">
      <c r="B9" s="120"/>
      <c r="C9" s="120"/>
      <c r="D9" s="120"/>
      <c r="E9" s="120"/>
      <c r="F9" s="120"/>
      <c r="G9" s="120"/>
      <c r="H9" s="120"/>
    </row>
    <row r="10" spans="2:8" ht="20.25" x14ac:dyDescent="0.3">
      <c r="B10" s="120"/>
      <c r="C10" s="120"/>
      <c r="D10" s="120"/>
      <c r="E10" s="120"/>
      <c r="F10" s="120"/>
      <c r="G10" s="120"/>
      <c r="H10" s="120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workbookViewId="0">
      <pane ySplit="3" topLeftCell="A4" activePane="bottomLeft" state="frozen"/>
      <selection pane="bottomLeft" activeCell="D12" sqref="D12"/>
    </sheetView>
  </sheetViews>
  <sheetFormatPr defaultColWidth="13.42578125" defaultRowHeight="21" customHeight="1" x14ac:dyDescent="0.3"/>
  <cols>
    <col min="1" max="1" width="7" style="432" customWidth="1"/>
    <col min="2" max="2" width="52.28515625" style="432" customWidth="1"/>
    <col min="3" max="3" width="49.140625" style="432" customWidth="1"/>
    <col min="4" max="4" width="50.7109375" style="441" customWidth="1"/>
    <col min="5" max="5" width="28.28515625" style="437" customWidth="1"/>
    <col min="6" max="16384" width="13.42578125" style="432"/>
  </cols>
  <sheetData>
    <row r="2" spans="2:5" ht="33.75" customHeight="1" x14ac:dyDescent="0.35">
      <c r="B2" s="518" t="s">
        <v>149</v>
      </c>
      <c r="C2" s="519"/>
      <c r="D2" s="519"/>
      <c r="E2" s="519"/>
    </row>
    <row r="3" spans="2:5" s="435" customFormat="1" ht="26.25" customHeight="1" x14ac:dyDescent="0.3">
      <c r="B3" s="433" t="s">
        <v>150</v>
      </c>
      <c r="C3" s="433" t="s">
        <v>151</v>
      </c>
      <c r="D3" s="434" t="s">
        <v>152</v>
      </c>
      <c r="E3" s="433" t="s">
        <v>153</v>
      </c>
    </row>
    <row r="4" spans="2:5" ht="16.5" customHeight="1" x14ac:dyDescent="0.3">
      <c r="D4" s="436"/>
    </row>
    <row r="5" spans="2:5" ht="22.5" customHeight="1" x14ac:dyDescent="0.3">
      <c r="B5" s="438" t="s">
        <v>239</v>
      </c>
      <c r="C5" s="439" t="s">
        <v>154</v>
      </c>
      <c r="D5" s="440" t="s">
        <v>155</v>
      </c>
      <c r="E5" s="439" t="s">
        <v>156</v>
      </c>
    </row>
    <row r="6" spans="2:5" ht="22.5" customHeight="1" x14ac:dyDescent="0.3">
      <c r="B6" s="438" t="s">
        <v>157</v>
      </c>
      <c r="C6" s="439" t="s">
        <v>154</v>
      </c>
      <c r="D6" s="440" t="s">
        <v>155</v>
      </c>
      <c r="E6" s="439" t="s">
        <v>156</v>
      </c>
    </row>
    <row r="7" spans="2:5" ht="22.5" customHeight="1" x14ac:dyDescent="0.3">
      <c r="B7" s="438" t="s">
        <v>158</v>
      </c>
      <c r="C7" s="439" t="s">
        <v>154</v>
      </c>
      <c r="D7" s="440" t="s">
        <v>155</v>
      </c>
      <c r="E7" s="439" t="s">
        <v>156</v>
      </c>
    </row>
    <row r="8" spans="2:5" s="441" customFormat="1" ht="22.5" customHeight="1" x14ac:dyDescent="0.3">
      <c r="B8" s="438" t="s">
        <v>240</v>
      </c>
      <c r="C8" s="440" t="s">
        <v>159</v>
      </c>
      <c r="D8" s="440" t="s">
        <v>155</v>
      </c>
      <c r="E8" s="439" t="s">
        <v>156</v>
      </c>
    </row>
    <row r="9" spans="2:5" s="441" customFormat="1" ht="22.5" customHeight="1" x14ac:dyDescent="0.3">
      <c r="B9" s="438" t="s">
        <v>160</v>
      </c>
      <c r="C9" s="440" t="s">
        <v>159</v>
      </c>
      <c r="D9" s="440" t="s">
        <v>155</v>
      </c>
      <c r="E9" s="439" t="s">
        <v>156</v>
      </c>
    </row>
    <row r="10" spans="2:5" s="441" customFormat="1" ht="22.5" customHeight="1" x14ac:dyDescent="0.3">
      <c r="B10" s="438" t="s">
        <v>161</v>
      </c>
      <c r="C10" s="440" t="s">
        <v>159</v>
      </c>
      <c r="D10" s="440" t="s">
        <v>155</v>
      </c>
      <c r="E10" s="439" t="s">
        <v>156</v>
      </c>
    </row>
    <row r="11" spans="2:5" ht="22.5" customHeight="1" x14ac:dyDescent="0.3">
      <c r="B11" s="442" t="s">
        <v>162</v>
      </c>
      <c r="C11" s="443" t="s">
        <v>163</v>
      </c>
      <c r="D11" s="443" t="s">
        <v>164</v>
      </c>
      <c r="E11" s="443" t="s">
        <v>165</v>
      </c>
    </row>
    <row r="12" spans="2:5" ht="22.5" customHeight="1" x14ac:dyDescent="0.3">
      <c r="B12" s="442" t="s">
        <v>166</v>
      </c>
      <c r="C12" s="443" t="s">
        <v>167</v>
      </c>
      <c r="D12" s="443" t="s">
        <v>168</v>
      </c>
      <c r="E12" s="443" t="s">
        <v>165</v>
      </c>
    </row>
    <row r="13" spans="2:5" ht="22.5" customHeight="1" x14ac:dyDescent="0.3">
      <c r="B13" s="442" t="s">
        <v>169</v>
      </c>
      <c r="C13" s="443" t="s">
        <v>170</v>
      </c>
      <c r="D13" s="443" t="s">
        <v>171</v>
      </c>
      <c r="E13" s="443" t="s">
        <v>165</v>
      </c>
    </row>
    <row r="14" spans="2:5" ht="22.5" customHeight="1" x14ac:dyDescent="0.3">
      <c r="B14" s="442" t="s">
        <v>172</v>
      </c>
      <c r="C14" s="443" t="s">
        <v>173</v>
      </c>
      <c r="D14" s="443" t="s">
        <v>174</v>
      </c>
      <c r="E14" s="443" t="s">
        <v>165</v>
      </c>
    </row>
    <row r="15" spans="2:5" ht="22.5" customHeight="1" x14ac:dyDescent="0.3">
      <c r="B15" s="442" t="s">
        <v>175</v>
      </c>
      <c r="C15" s="443" t="s">
        <v>176</v>
      </c>
      <c r="D15" s="443" t="s">
        <v>177</v>
      </c>
      <c r="E15" s="443" t="s">
        <v>165</v>
      </c>
    </row>
    <row r="16" spans="2:5" ht="22.5" customHeight="1" x14ac:dyDescent="0.3">
      <c r="B16" s="442" t="s">
        <v>178</v>
      </c>
      <c r="C16" s="443" t="s">
        <v>176</v>
      </c>
      <c r="D16" s="443" t="s">
        <v>179</v>
      </c>
      <c r="E16" s="443" t="s">
        <v>165</v>
      </c>
    </row>
    <row r="17" spans="2:5" ht="22.5" customHeight="1" x14ac:dyDescent="0.3">
      <c r="B17" s="442" t="s">
        <v>180</v>
      </c>
      <c r="C17" s="443" t="s">
        <v>176</v>
      </c>
      <c r="D17" s="443" t="s">
        <v>181</v>
      </c>
      <c r="E17" s="443" t="s">
        <v>182</v>
      </c>
    </row>
    <row r="18" spans="2:5" ht="22.5" customHeight="1" x14ac:dyDescent="0.3">
      <c r="B18" s="442" t="s">
        <v>183</v>
      </c>
      <c r="C18" s="443" t="s">
        <v>176</v>
      </c>
      <c r="D18" s="443" t="s">
        <v>184</v>
      </c>
      <c r="E18" s="443" t="s">
        <v>182</v>
      </c>
    </row>
    <row r="19" spans="2:5" ht="22.5" customHeight="1" x14ac:dyDescent="0.3">
      <c r="B19" s="442" t="s">
        <v>185</v>
      </c>
      <c r="C19" s="443" t="s">
        <v>186</v>
      </c>
      <c r="D19" s="443" t="s">
        <v>187</v>
      </c>
      <c r="E19" s="443" t="s">
        <v>182</v>
      </c>
    </row>
    <row r="20" spans="2:5" ht="22.5" customHeight="1" x14ac:dyDescent="0.3">
      <c r="B20" s="442" t="s">
        <v>188</v>
      </c>
      <c r="C20" s="443" t="s">
        <v>189</v>
      </c>
      <c r="D20" s="443" t="s">
        <v>190</v>
      </c>
      <c r="E20" s="443" t="s">
        <v>182</v>
      </c>
    </row>
    <row r="21" spans="2:5" s="441" customFormat="1" ht="22.5" customHeight="1" x14ac:dyDescent="0.3">
      <c r="B21" s="442" t="s">
        <v>191</v>
      </c>
      <c r="C21" s="443" t="s">
        <v>192</v>
      </c>
      <c r="D21" s="443" t="s">
        <v>193</v>
      </c>
      <c r="E21" s="443" t="s">
        <v>182</v>
      </c>
    </row>
    <row r="22" spans="2:5" s="441" customFormat="1" ht="22.5" customHeight="1" x14ac:dyDescent="0.3">
      <c r="B22" s="442" t="s">
        <v>194</v>
      </c>
      <c r="C22" s="443" t="s">
        <v>195</v>
      </c>
      <c r="D22" s="443" t="s">
        <v>196</v>
      </c>
      <c r="E22" s="443" t="s">
        <v>165</v>
      </c>
    </row>
    <row r="23" spans="2:5" s="441" customFormat="1" ht="22.5" customHeight="1" x14ac:dyDescent="0.3">
      <c r="B23" s="442" t="s">
        <v>197</v>
      </c>
      <c r="C23" s="443" t="s">
        <v>198</v>
      </c>
      <c r="D23" s="443" t="s">
        <v>199</v>
      </c>
      <c r="E23" s="443" t="s">
        <v>165</v>
      </c>
    </row>
    <row r="24" spans="2:5" ht="22.5" customHeight="1" x14ac:dyDescent="0.3">
      <c r="B24" s="442" t="s">
        <v>200</v>
      </c>
      <c r="C24" s="443" t="s">
        <v>201</v>
      </c>
      <c r="D24" s="443" t="s">
        <v>168</v>
      </c>
      <c r="E24" s="443" t="s">
        <v>165</v>
      </c>
    </row>
    <row r="25" spans="2:5" ht="22.5" customHeight="1" x14ac:dyDescent="0.3">
      <c r="B25" s="442" t="s">
        <v>202</v>
      </c>
      <c r="C25" s="443" t="s">
        <v>203</v>
      </c>
      <c r="D25" s="443" t="s">
        <v>204</v>
      </c>
      <c r="E25" s="443" t="s">
        <v>165</v>
      </c>
    </row>
    <row r="26" spans="2:5" ht="22.5" customHeight="1" x14ac:dyDescent="0.3">
      <c r="B26" s="442" t="s">
        <v>205</v>
      </c>
      <c r="C26" s="443" t="s">
        <v>206</v>
      </c>
      <c r="D26" s="443" t="s">
        <v>204</v>
      </c>
      <c r="E26" s="443" t="s">
        <v>165</v>
      </c>
    </row>
    <row r="27" spans="2:5" ht="22.5" customHeight="1" x14ac:dyDescent="0.3">
      <c r="B27" s="442" t="s">
        <v>207</v>
      </c>
      <c r="C27" s="443" t="s">
        <v>208</v>
      </c>
      <c r="D27" s="443" t="s">
        <v>204</v>
      </c>
      <c r="E27" s="443" t="s">
        <v>165</v>
      </c>
    </row>
    <row r="28" spans="2:5" ht="22.5" customHeight="1" x14ac:dyDescent="0.3">
      <c r="B28" s="442" t="s">
        <v>209</v>
      </c>
      <c r="C28" s="443" t="s">
        <v>210</v>
      </c>
      <c r="D28" s="443" t="s">
        <v>211</v>
      </c>
      <c r="E28" s="443" t="s">
        <v>165</v>
      </c>
    </row>
    <row r="29" spans="2:5" ht="22.5" customHeight="1" x14ac:dyDescent="0.3">
      <c r="B29" s="442" t="s">
        <v>212</v>
      </c>
      <c r="C29" s="443" t="s">
        <v>213</v>
      </c>
      <c r="D29" s="443" t="s">
        <v>204</v>
      </c>
      <c r="E29" s="443" t="s">
        <v>165</v>
      </c>
    </row>
    <row r="30" spans="2:5" ht="22.5" customHeight="1" x14ac:dyDescent="0.3">
      <c r="B30" s="442" t="s">
        <v>214</v>
      </c>
      <c r="C30" s="443" t="s">
        <v>215</v>
      </c>
      <c r="D30" s="443" t="s">
        <v>216</v>
      </c>
      <c r="E30" s="443" t="s">
        <v>217</v>
      </c>
    </row>
    <row r="31" spans="2:5" ht="22.5" customHeight="1" x14ac:dyDescent="0.3">
      <c r="B31" s="442" t="s">
        <v>218</v>
      </c>
      <c r="C31" s="443" t="s">
        <v>219</v>
      </c>
      <c r="D31" s="443" t="s">
        <v>220</v>
      </c>
      <c r="E31" s="443" t="s">
        <v>221</v>
      </c>
    </row>
    <row r="32" spans="2:5" ht="22.5" customHeight="1" x14ac:dyDescent="0.3">
      <c r="B32" s="442" t="s">
        <v>222</v>
      </c>
      <c r="C32" s="443" t="s">
        <v>223</v>
      </c>
      <c r="D32" s="443" t="s">
        <v>224</v>
      </c>
      <c r="E32" s="443" t="s">
        <v>221</v>
      </c>
    </row>
    <row r="33" spans="2:5" ht="22.5" customHeight="1" x14ac:dyDescent="0.3">
      <c r="B33" s="442" t="s">
        <v>225</v>
      </c>
      <c r="C33" s="443" t="s">
        <v>226</v>
      </c>
      <c r="D33" s="443" t="s">
        <v>227</v>
      </c>
      <c r="E33" s="443" t="s">
        <v>221</v>
      </c>
    </row>
    <row r="34" spans="2:5" ht="21" customHeight="1" x14ac:dyDescent="0.3">
      <c r="B34" s="437"/>
    </row>
    <row r="35" spans="2:5" ht="21" customHeight="1" x14ac:dyDescent="0.3">
      <c r="B35" s="437"/>
    </row>
    <row r="36" spans="2:5" ht="21" customHeight="1" x14ac:dyDescent="0.3">
      <c r="B36" s="437"/>
    </row>
    <row r="37" spans="2:5" ht="21" customHeight="1" x14ac:dyDescent="0.3">
      <c r="B37" s="437"/>
    </row>
    <row r="38" spans="2:5" ht="21" customHeight="1" x14ac:dyDescent="0.3">
      <c r="B38" s="437"/>
    </row>
  </sheetData>
  <mergeCells count="1">
    <mergeCell ref="B2:E2"/>
  </mergeCells>
  <printOptions horizontalCentered="1" verticalCentered="1"/>
  <pageMargins left="0.7" right="0.7" top="0.75" bottom="0.75" header="0.3" footer="0.3"/>
  <pageSetup scale="65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Q161"/>
  <sheetViews>
    <sheetView showGridLines="0" workbookViewId="0">
      <pane ySplit="4" topLeftCell="A5" activePane="bottomLeft" state="frozen"/>
      <selection pane="bottomLeft" activeCell="H73" sqref="H73"/>
    </sheetView>
  </sheetViews>
  <sheetFormatPr defaultColWidth="8.85546875" defaultRowHeight="12.75" x14ac:dyDescent="0.2"/>
  <cols>
    <col min="1" max="1" width="39.7109375" style="129" customWidth="1"/>
    <col min="2" max="3" width="12.28515625" style="129" bestFit="1" customWidth="1"/>
    <col min="4" max="4" width="12.140625" style="129" customWidth="1"/>
    <col min="5" max="5" width="5.42578125" style="129" customWidth="1"/>
    <col min="6" max="6" width="6.28515625" style="129" customWidth="1"/>
    <col min="7" max="7" width="27.28515625" style="129" customWidth="1"/>
    <col min="8" max="9" width="18" style="129" customWidth="1"/>
    <col min="10" max="16384" width="8.85546875" style="129"/>
  </cols>
  <sheetData>
    <row r="2" spans="1:147" ht="18" x14ac:dyDescent="0.25">
      <c r="A2" s="128" t="s">
        <v>89</v>
      </c>
    </row>
    <row r="4" spans="1:147" s="272" customFormat="1" ht="21.75" customHeight="1" x14ac:dyDescent="0.2">
      <c r="A4" s="263" t="s">
        <v>92</v>
      </c>
      <c r="B4" s="264" t="s">
        <v>47</v>
      </c>
      <c r="C4" s="265" t="s">
        <v>48</v>
      </c>
      <c r="D4" s="266" t="s">
        <v>49</v>
      </c>
      <c r="E4" s="267"/>
      <c r="F4" s="268"/>
      <c r="G4" s="269" t="str">
        <f>A4</f>
        <v>VS Service Business</v>
      </c>
      <c r="H4" s="270" t="s">
        <v>90</v>
      </c>
      <c r="I4" s="271" t="s">
        <v>91</v>
      </c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</row>
    <row r="5" spans="1:147" s="276" customFormat="1" ht="15" x14ac:dyDescent="0.25">
      <c r="A5" s="273" t="s">
        <v>93</v>
      </c>
      <c r="B5" s="273">
        <v>19961.5</v>
      </c>
      <c r="C5" s="273">
        <v>20389.09</v>
      </c>
      <c r="D5" s="273">
        <v>18188.849999999999</v>
      </c>
      <c r="E5" s="274"/>
      <c r="F5" s="275"/>
      <c r="G5" s="273" t="s">
        <v>93</v>
      </c>
      <c r="H5" s="273">
        <v>58539.44</v>
      </c>
      <c r="I5" s="273">
        <v>59979.44</v>
      </c>
    </row>
    <row r="6" spans="1:147" s="276" customFormat="1" ht="15" hidden="1" x14ac:dyDescent="0.25">
      <c r="A6" s="277" t="s">
        <v>94</v>
      </c>
      <c r="B6" s="277">
        <v>19961.5</v>
      </c>
      <c r="C6" s="277">
        <v>20389.09</v>
      </c>
      <c r="D6" s="277">
        <v>18188.849999999999</v>
      </c>
      <c r="E6" s="274"/>
      <c r="F6" s="275"/>
      <c r="G6" s="277" t="s">
        <v>94</v>
      </c>
      <c r="H6" s="277">
        <v>58539.44</v>
      </c>
      <c r="I6" s="277">
        <v>59979.44</v>
      </c>
    </row>
    <row r="7" spans="1:147" s="276" customFormat="1" ht="15" x14ac:dyDescent="0.25">
      <c r="A7" s="273" t="s">
        <v>95</v>
      </c>
      <c r="B7" s="273">
        <v>25323.56</v>
      </c>
      <c r="C7" s="273">
        <v>25292.97</v>
      </c>
      <c r="D7" s="273">
        <v>24722.93</v>
      </c>
      <c r="E7" s="274"/>
      <c r="F7" s="275"/>
      <c r="G7" s="273" t="s">
        <v>95</v>
      </c>
      <c r="H7" s="273">
        <v>75339.460000000006</v>
      </c>
      <c r="I7" s="273">
        <v>93692.74</v>
      </c>
    </row>
    <row r="8" spans="1:147" s="278" customFormat="1" ht="15" x14ac:dyDescent="0.25">
      <c r="A8" s="273" t="s">
        <v>96</v>
      </c>
      <c r="B8" s="273">
        <v>41074.85</v>
      </c>
      <c r="C8" s="273">
        <v>84045.54</v>
      </c>
      <c r="D8" s="273">
        <v>48682.09</v>
      </c>
      <c r="E8" s="274"/>
      <c r="F8" s="275"/>
      <c r="G8" s="273" t="s">
        <v>96</v>
      </c>
      <c r="H8" s="273">
        <v>173802.48</v>
      </c>
      <c r="I8" s="273">
        <v>69770.320000000007</v>
      </c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</row>
    <row r="9" spans="1:147" s="278" customFormat="1" ht="15" x14ac:dyDescent="0.25">
      <c r="A9" s="273" t="s">
        <v>97</v>
      </c>
      <c r="B9" s="273">
        <v>2143.3200000000002</v>
      </c>
      <c r="C9" s="273">
        <v>2143.3200000000002</v>
      </c>
      <c r="D9" s="273">
        <v>2143.3200000000002</v>
      </c>
      <c r="E9" s="274"/>
      <c r="F9" s="275"/>
      <c r="G9" s="273" t="s">
        <v>97</v>
      </c>
      <c r="H9" s="273">
        <v>6429.96</v>
      </c>
      <c r="I9" s="273">
        <v>12396.24</v>
      </c>
    </row>
    <row r="10" spans="1:147" s="276" customFormat="1" ht="15" x14ac:dyDescent="0.25">
      <c r="A10" s="273" t="s">
        <v>98</v>
      </c>
      <c r="B10" s="273">
        <v>68541.73</v>
      </c>
      <c r="C10" s="273">
        <v>111481.83</v>
      </c>
      <c r="D10" s="273">
        <v>75548.34</v>
      </c>
      <c r="E10" s="274"/>
      <c r="F10" s="275"/>
      <c r="G10" s="273" t="s">
        <v>98</v>
      </c>
      <c r="H10" s="273">
        <v>255571.9</v>
      </c>
      <c r="I10" s="273">
        <v>175859.3</v>
      </c>
    </row>
    <row r="11" spans="1:147" s="276" customFormat="1" ht="15" x14ac:dyDescent="0.25">
      <c r="A11" s="273" t="s">
        <v>99</v>
      </c>
      <c r="B11" s="273">
        <v>16038.84</v>
      </c>
      <c r="C11" s="273">
        <v>16564.939999999999</v>
      </c>
      <c r="D11" s="273">
        <v>16779.95</v>
      </c>
      <c r="E11" s="274"/>
      <c r="F11" s="275"/>
      <c r="G11" s="273" t="s">
        <v>99</v>
      </c>
      <c r="H11" s="273">
        <v>49383.73</v>
      </c>
      <c r="I11" s="273">
        <v>27803.54</v>
      </c>
    </row>
    <row r="12" spans="1:147" s="276" customFormat="1" ht="15" hidden="1" x14ac:dyDescent="0.25">
      <c r="A12" s="273" t="s">
        <v>100</v>
      </c>
      <c r="B12" s="273">
        <v>975</v>
      </c>
      <c r="C12" s="273">
        <v>975</v>
      </c>
      <c r="D12" s="273">
        <v>975</v>
      </c>
      <c r="E12" s="274"/>
      <c r="F12" s="275"/>
      <c r="G12" s="273" t="s">
        <v>100</v>
      </c>
      <c r="H12" s="273">
        <v>2925</v>
      </c>
      <c r="I12" s="273">
        <v>2925</v>
      </c>
    </row>
    <row r="13" spans="1:147" s="276" customFormat="1" ht="15" x14ac:dyDescent="0.25">
      <c r="A13" s="273" t="s">
        <v>101</v>
      </c>
      <c r="B13" s="273">
        <v>119.79</v>
      </c>
      <c r="C13" s="273">
        <v>119.79</v>
      </c>
      <c r="D13" s="273">
        <v>119.8</v>
      </c>
      <c r="E13" s="274"/>
      <c r="F13" s="275"/>
      <c r="G13" s="273" t="s">
        <v>101</v>
      </c>
      <c r="H13" s="273">
        <v>359.38</v>
      </c>
      <c r="I13" s="273">
        <v>0</v>
      </c>
    </row>
    <row r="14" spans="1:147" s="276" customFormat="1" ht="15" x14ac:dyDescent="0.25">
      <c r="A14" s="273" t="s">
        <v>102</v>
      </c>
      <c r="B14" s="273">
        <v>17133.63</v>
      </c>
      <c r="C14" s="273">
        <v>17659.73</v>
      </c>
      <c r="D14" s="273">
        <v>17874.75</v>
      </c>
      <c r="E14" s="274"/>
      <c r="F14" s="275"/>
      <c r="G14" s="273" t="s">
        <v>102</v>
      </c>
      <c r="H14" s="273">
        <v>52668.11</v>
      </c>
      <c r="I14" s="273">
        <v>30728.54</v>
      </c>
    </row>
    <row r="15" spans="1:147" s="276" customFormat="1" ht="15" x14ac:dyDescent="0.25">
      <c r="A15" s="277" t="s">
        <v>50</v>
      </c>
      <c r="B15" s="277">
        <v>105636.86</v>
      </c>
      <c r="C15" s="277">
        <v>149530.65</v>
      </c>
      <c r="D15" s="277">
        <v>111611.94</v>
      </c>
      <c r="E15" s="274"/>
      <c r="F15" s="275"/>
      <c r="G15" s="277" t="s">
        <v>50</v>
      </c>
      <c r="H15" s="277">
        <v>366779.45</v>
      </c>
      <c r="I15" s="277">
        <v>266567.28000000003</v>
      </c>
    </row>
    <row r="16" spans="1:147" s="278" customFormat="1" ht="15" x14ac:dyDescent="0.25">
      <c r="A16" s="273" t="s">
        <v>55</v>
      </c>
      <c r="B16" s="273">
        <v>19057.23</v>
      </c>
      <c r="C16" s="273">
        <v>17681.55</v>
      </c>
      <c r="D16" s="273">
        <v>19012.53</v>
      </c>
      <c r="E16" s="274"/>
      <c r="F16" s="275"/>
      <c r="G16" s="273" t="s">
        <v>55</v>
      </c>
      <c r="H16" s="273">
        <v>55751.31</v>
      </c>
      <c r="I16" s="273">
        <v>47032.68</v>
      </c>
    </row>
    <row r="17" spans="1:31" s="276" customFormat="1" ht="15" x14ac:dyDescent="0.25">
      <c r="A17" s="273" t="s">
        <v>103</v>
      </c>
      <c r="B17" s="273">
        <v>882.41</v>
      </c>
      <c r="C17" s="273">
        <v>1357.84</v>
      </c>
      <c r="D17" s="273">
        <v>1551.32</v>
      </c>
      <c r="E17" s="274"/>
      <c r="F17" s="275"/>
      <c r="G17" s="273" t="s">
        <v>103</v>
      </c>
      <c r="H17" s="273">
        <v>3791.57</v>
      </c>
      <c r="I17" s="273">
        <v>3778.15</v>
      </c>
    </row>
    <row r="18" spans="1:31" s="276" customFormat="1" ht="15" x14ac:dyDescent="0.25">
      <c r="A18" s="273" t="s">
        <v>104</v>
      </c>
      <c r="B18" s="273">
        <v>3846.59</v>
      </c>
      <c r="C18" s="273">
        <v>2402.86</v>
      </c>
      <c r="D18" s="273">
        <v>1436.3</v>
      </c>
      <c r="E18" s="274"/>
      <c r="F18" s="275"/>
      <c r="G18" s="273" t="s">
        <v>104</v>
      </c>
      <c r="H18" s="273">
        <v>7685.75</v>
      </c>
      <c r="I18" s="273">
        <v>5713.11</v>
      </c>
    </row>
    <row r="19" spans="1:31" s="278" customFormat="1" ht="15" x14ac:dyDescent="0.25">
      <c r="A19" s="273" t="s">
        <v>105</v>
      </c>
      <c r="B19" s="273">
        <v>399.77</v>
      </c>
      <c r="C19" s="273">
        <v>415.79</v>
      </c>
      <c r="D19" s="273">
        <v>410.53</v>
      </c>
      <c r="E19" s="274"/>
      <c r="F19" s="275"/>
      <c r="G19" s="273" t="s">
        <v>105</v>
      </c>
      <c r="H19" s="273">
        <v>1226.0899999999999</v>
      </c>
      <c r="I19" s="273">
        <v>762.91</v>
      </c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</row>
    <row r="20" spans="1:31" s="278" customFormat="1" ht="15" x14ac:dyDescent="0.25">
      <c r="A20" s="273" t="s">
        <v>51</v>
      </c>
      <c r="B20" s="273">
        <v>0</v>
      </c>
      <c r="C20" s="273">
        <v>65</v>
      </c>
      <c r="D20" s="273">
        <v>0</v>
      </c>
      <c r="E20" s="274"/>
      <c r="F20" s="275"/>
      <c r="G20" s="273" t="s">
        <v>51</v>
      </c>
      <c r="H20" s="273">
        <v>65</v>
      </c>
      <c r="I20" s="273">
        <v>3.65</v>
      </c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</row>
    <row r="21" spans="1:31" s="278" customFormat="1" ht="15" x14ac:dyDescent="0.25">
      <c r="A21" s="273" t="s">
        <v>52</v>
      </c>
      <c r="B21" s="273">
        <v>0</v>
      </c>
      <c r="C21" s="273">
        <v>960</v>
      </c>
      <c r="D21" s="273">
        <v>0</v>
      </c>
      <c r="E21" s="274"/>
      <c r="F21" s="275"/>
      <c r="G21" s="273" t="s">
        <v>52</v>
      </c>
      <c r="H21" s="273">
        <v>960</v>
      </c>
      <c r="I21" s="273">
        <v>2490</v>
      </c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</row>
    <row r="22" spans="1:31" s="278" customFormat="1" ht="15" x14ac:dyDescent="0.25">
      <c r="A22" s="273" t="s">
        <v>106</v>
      </c>
      <c r="B22" s="273">
        <v>358.12</v>
      </c>
      <c r="C22" s="273">
        <v>11378.74</v>
      </c>
      <c r="D22" s="273">
        <v>5218.87</v>
      </c>
      <c r="E22" s="274"/>
      <c r="F22" s="275"/>
      <c r="G22" s="273" t="s">
        <v>106</v>
      </c>
      <c r="H22" s="273">
        <v>16955.73</v>
      </c>
      <c r="I22" s="273">
        <v>14204.1</v>
      </c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</row>
    <row r="23" spans="1:31" s="278" customFormat="1" ht="15" x14ac:dyDescent="0.25">
      <c r="A23" s="273" t="s">
        <v>107</v>
      </c>
      <c r="B23" s="273">
        <v>13073.09</v>
      </c>
      <c r="C23" s="273">
        <v>11472.04</v>
      </c>
      <c r="D23" s="273">
        <v>15952.01</v>
      </c>
      <c r="E23" s="274"/>
      <c r="F23" s="275"/>
      <c r="G23" s="273" t="s">
        <v>108</v>
      </c>
      <c r="H23" s="273">
        <v>0</v>
      </c>
      <c r="I23" s="273">
        <v>-129.83000000000001</v>
      </c>
    </row>
    <row r="24" spans="1:31" s="276" customFormat="1" ht="15" x14ac:dyDescent="0.25">
      <c r="A24" s="273" t="s">
        <v>56</v>
      </c>
      <c r="B24" s="273">
        <v>0</v>
      </c>
      <c r="C24" s="273">
        <v>21.16</v>
      </c>
      <c r="D24" s="273">
        <v>0</v>
      </c>
      <c r="E24" s="274"/>
      <c r="F24" s="275"/>
      <c r="G24" s="273" t="s">
        <v>107</v>
      </c>
      <c r="H24" s="273">
        <v>40497.14</v>
      </c>
      <c r="I24" s="273">
        <v>27245.599999999999</v>
      </c>
    </row>
    <row r="25" spans="1:31" s="276" customFormat="1" ht="15" x14ac:dyDescent="0.25">
      <c r="A25" s="273" t="s">
        <v>53</v>
      </c>
      <c r="B25" s="273">
        <v>125</v>
      </c>
      <c r="C25" s="273">
        <v>0</v>
      </c>
      <c r="D25" s="273">
        <v>0</v>
      </c>
      <c r="E25" s="274"/>
      <c r="F25" s="275"/>
      <c r="G25" s="273" t="s">
        <v>109</v>
      </c>
      <c r="H25" s="273">
        <v>0</v>
      </c>
      <c r="I25" s="273">
        <v>343.94</v>
      </c>
    </row>
    <row r="26" spans="1:31" s="276" customFormat="1" ht="15" x14ac:dyDescent="0.25">
      <c r="A26" s="277" t="s">
        <v>54</v>
      </c>
      <c r="B26" s="277">
        <v>37742.21</v>
      </c>
      <c r="C26" s="277">
        <v>45754.98</v>
      </c>
      <c r="D26" s="277">
        <v>43581.56</v>
      </c>
      <c r="E26" s="274"/>
      <c r="F26" s="275"/>
      <c r="G26" s="273" t="s">
        <v>56</v>
      </c>
      <c r="H26" s="273">
        <v>21.16</v>
      </c>
      <c r="I26" s="273">
        <v>295.94</v>
      </c>
    </row>
    <row r="27" spans="1:31" s="276" customFormat="1" ht="15" x14ac:dyDescent="0.25">
      <c r="A27" s="279" t="s">
        <v>57</v>
      </c>
      <c r="B27" s="279">
        <v>67894.649999999994</v>
      </c>
      <c r="C27" s="279">
        <v>103775.67</v>
      </c>
      <c r="D27" s="279">
        <v>68030.38</v>
      </c>
      <c r="E27" s="274"/>
      <c r="F27" s="275"/>
      <c r="G27" s="273" t="s">
        <v>110</v>
      </c>
      <c r="H27" s="273">
        <v>0</v>
      </c>
      <c r="I27" s="273">
        <v>-2700</v>
      </c>
    </row>
    <row r="28" spans="1:31" s="278" customFormat="1" ht="15" x14ac:dyDescent="0.25">
      <c r="A28" s="277" t="s">
        <v>58</v>
      </c>
      <c r="B28" s="277">
        <v>64.27</v>
      </c>
      <c r="C28" s="277">
        <v>69.400000000000006</v>
      </c>
      <c r="D28" s="277">
        <v>60.95</v>
      </c>
      <c r="E28" s="274"/>
      <c r="F28" s="275"/>
      <c r="G28" s="273" t="s">
        <v>53</v>
      </c>
      <c r="H28" s="273">
        <v>125</v>
      </c>
      <c r="I28" s="273">
        <v>0</v>
      </c>
      <c r="J28" s="276"/>
      <c r="K28" s="276"/>
    </row>
    <row r="29" spans="1:31" s="278" customFormat="1" ht="15" x14ac:dyDescent="0.25">
      <c r="A29" s="273" t="s">
        <v>59</v>
      </c>
      <c r="B29" s="273">
        <v>14367.61</v>
      </c>
      <c r="C29" s="273">
        <v>12966.72</v>
      </c>
      <c r="D29" s="273">
        <v>18704.84</v>
      </c>
      <c r="E29" s="274"/>
      <c r="F29" s="275"/>
      <c r="G29" s="277" t="s">
        <v>54</v>
      </c>
      <c r="H29" s="277">
        <v>127078.75</v>
      </c>
      <c r="I29" s="277">
        <v>99040.25</v>
      </c>
    </row>
    <row r="30" spans="1:31" s="276" customFormat="1" ht="15" x14ac:dyDescent="0.25">
      <c r="A30" s="273" t="s">
        <v>60</v>
      </c>
      <c r="B30" s="273">
        <v>12088.28</v>
      </c>
      <c r="C30" s="273">
        <v>3526.13</v>
      </c>
      <c r="D30" s="273">
        <v>5329.3</v>
      </c>
      <c r="E30" s="274"/>
      <c r="F30" s="275"/>
      <c r="G30" s="277" t="s">
        <v>57</v>
      </c>
      <c r="H30" s="277">
        <v>239700.7</v>
      </c>
      <c r="I30" s="277">
        <v>167527.03</v>
      </c>
    </row>
    <row r="31" spans="1:31" s="276" customFormat="1" ht="15" x14ac:dyDescent="0.25">
      <c r="A31" s="273" t="s">
        <v>61</v>
      </c>
      <c r="B31" s="273">
        <v>456.13</v>
      </c>
      <c r="C31" s="273">
        <v>701.89</v>
      </c>
      <c r="D31" s="273">
        <v>801.9</v>
      </c>
      <c r="E31" s="274"/>
      <c r="F31" s="275"/>
      <c r="G31" s="273" t="s">
        <v>59</v>
      </c>
      <c r="H31" s="273">
        <v>46039.17</v>
      </c>
      <c r="I31" s="273">
        <v>48111.24</v>
      </c>
    </row>
    <row r="32" spans="1:31" s="276" customFormat="1" ht="15" x14ac:dyDescent="0.25">
      <c r="A32" s="273" t="s">
        <v>62</v>
      </c>
      <c r="B32" s="273">
        <v>4067.05</v>
      </c>
      <c r="C32" s="273">
        <v>2905.44</v>
      </c>
      <c r="D32" s="273">
        <v>1128.49</v>
      </c>
      <c r="E32" s="274"/>
      <c r="F32" s="275"/>
      <c r="G32" s="273" t="s">
        <v>60</v>
      </c>
      <c r="H32" s="273">
        <v>20943.71</v>
      </c>
      <c r="I32" s="273">
        <v>14819.55</v>
      </c>
    </row>
    <row r="33" spans="1:31" s="278" customFormat="1" ht="15" x14ac:dyDescent="0.25">
      <c r="A33" s="277" t="s">
        <v>63</v>
      </c>
      <c r="B33" s="277">
        <v>30979.07</v>
      </c>
      <c r="C33" s="277">
        <v>20100.18</v>
      </c>
      <c r="D33" s="277">
        <v>25964.53</v>
      </c>
      <c r="E33" s="274"/>
      <c r="F33" s="275"/>
      <c r="G33" s="273" t="s">
        <v>61</v>
      </c>
      <c r="H33" s="273">
        <v>1959.92</v>
      </c>
      <c r="I33" s="273">
        <v>1952.98</v>
      </c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</row>
    <row r="34" spans="1:31" s="276" customFormat="1" ht="15" x14ac:dyDescent="0.25">
      <c r="A34" s="273" t="s">
        <v>64</v>
      </c>
      <c r="B34" s="273">
        <v>294.68</v>
      </c>
      <c r="C34" s="273">
        <v>0</v>
      </c>
      <c r="D34" s="273">
        <v>1173.8499999999999</v>
      </c>
      <c r="E34" s="274"/>
      <c r="F34" s="275"/>
      <c r="G34" s="273" t="s">
        <v>62</v>
      </c>
      <c r="H34" s="273">
        <v>8100.98</v>
      </c>
      <c r="I34" s="273">
        <v>7764.51</v>
      </c>
    </row>
    <row r="35" spans="1:31" s="276" customFormat="1" ht="15" x14ac:dyDescent="0.25">
      <c r="A35" s="277" t="s">
        <v>66</v>
      </c>
      <c r="B35" s="277">
        <v>294.68</v>
      </c>
      <c r="C35" s="277">
        <v>0</v>
      </c>
      <c r="D35" s="277">
        <v>1173.8499999999999</v>
      </c>
      <c r="E35" s="274"/>
      <c r="F35" s="275"/>
      <c r="G35" s="277" t="s">
        <v>63</v>
      </c>
      <c r="H35" s="277">
        <v>77043.78</v>
      </c>
      <c r="I35" s="277">
        <v>72648.28</v>
      </c>
    </row>
    <row r="36" spans="1:31" s="276" customFormat="1" ht="15" x14ac:dyDescent="0.25">
      <c r="A36" s="273" t="s">
        <v>67</v>
      </c>
      <c r="B36" s="273">
        <v>235.71</v>
      </c>
      <c r="C36" s="273">
        <v>111.34</v>
      </c>
      <c r="D36" s="273">
        <v>190.04</v>
      </c>
      <c r="E36" s="274"/>
      <c r="F36" s="275"/>
      <c r="G36" s="273" t="s">
        <v>64</v>
      </c>
      <c r="H36" s="273">
        <v>1468.53</v>
      </c>
      <c r="I36" s="273">
        <v>0</v>
      </c>
    </row>
    <row r="37" spans="1:31" s="276" customFormat="1" ht="15" x14ac:dyDescent="0.25">
      <c r="A37" s="273" t="s">
        <v>68</v>
      </c>
      <c r="B37" s="273">
        <v>1518.19</v>
      </c>
      <c r="C37" s="273">
        <v>1518.25</v>
      </c>
      <c r="D37" s="273">
        <v>1518.25</v>
      </c>
      <c r="E37" s="274"/>
      <c r="F37" s="275"/>
      <c r="G37" s="273" t="s">
        <v>65</v>
      </c>
      <c r="H37" s="273">
        <v>0</v>
      </c>
      <c r="I37" s="273">
        <v>77.61</v>
      </c>
    </row>
    <row r="38" spans="1:31" s="276" customFormat="1" ht="15" x14ac:dyDescent="0.25">
      <c r="A38" s="273" t="s">
        <v>69</v>
      </c>
      <c r="B38" s="273">
        <v>0</v>
      </c>
      <c r="C38" s="273">
        <v>-12</v>
      </c>
      <c r="D38" s="273">
        <v>0</v>
      </c>
      <c r="E38" s="274"/>
      <c r="F38" s="275"/>
      <c r="G38" s="277" t="s">
        <v>66</v>
      </c>
      <c r="H38" s="277">
        <v>1468.53</v>
      </c>
      <c r="I38" s="277">
        <v>77.61</v>
      </c>
    </row>
    <row r="39" spans="1:31" s="276" customFormat="1" ht="15" x14ac:dyDescent="0.25">
      <c r="A39" s="273" t="s">
        <v>70</v>
      </c>
      <c r="B39" s="273">
        <v>989.71</v>
      </c>
      <c r="C39" s="273">
        <v>1263.82</v>
      </c>
      <c r="D39" s="273">
        <v>1621.37</v>
      </c>
      <c r="E39" s="274"/>
      <c r="F39" s="275"/>
      <c r="G39" s="273" t="s">
        <v>67</v>
      </c>
      <c r="H39" s="273">
        <v>537.09</v>
      </c>
      <c r="I39" s="273">
        <v>275</v>
      </c>
    </row>
    <row r="40" spans="1:31" s="276" customFormat="1" ht="15" x14ac:dyDescent="0.25">
      <c r="A40" s="273" t="s">
        <v>71</v>
      </c>
      <c r="B40" s="273">
        <v>105.05</v>
      </c>
      <c r="C40" s="273">
        <v>0</v>
      </c>
      <c r="D40" s="273">
        <v>0</v>
      </c>
      <c r="E40" s="274"/>
      <c r="F40" s="275"/>
      <c r="G40" s="273" t="s">
        <v>68</v>
      </c>
      <c r="H40" s="273">
        <v>4554.6899999999996</v>
      </c>
      <c r="I40" s="273">
        <v>4335.62</v>
      </c>
    </row>
    <row r="41" spans="1:31" s="276" customFormat="1" ht="15" x14ac:dyDescent="0.25">
      <c r="A41" s="273" t="s">
        <v>52</v>
      </c>
      <c r="B41" s="273">
        <v>0</v>
      </c>
      <c r="C41" s="273">
        <v>985.75</v>
      </c>
      <c r="D41" s="273">
        <v>1114.01</v>
      </c>
      <c r="E41" s="274"/>
      <c r="F41" s="275"/>
      <c r="G41" s="273" t="s">
        <v>69</v>
      </c>
      <c r="H41" s="273">
        <v>-12</v>
      </c>
      <c r="I41" s="273">
        <v>-689.64</v>
      </c>
    </row>
    <row r="42" spans="1:31" s="276" customFormat="1" ht="15" x14ac:dyDescent="0.25">
      <c r="A42" s="273" t="s">
        <v>72</v>
      </c>
      <c r="B42" s="273">
        <v>40</v>
      </c>
      <c r="C42" s="273">
        <v>0</v>
      </c>
      <c r="D42" s="273">
        <v>0</v>
      </c>
      <c r="E42" s="274"/>
      <c r="F42" s="275"/>
      <c r="G42" s="273" t="s">
        <v>70</v>
      </c>
      <c r="H42" s="273">
        <v>3874.9</v>
      </c>
      <c r="I42" s="273">
        <v>3599.37</v>
      </c>
    </row>
    <row r="43" spans="1:31" s="276" customFormat="1" ht="15" x14ac:dyDescent="0.25">
      <c r="A43" s="273" t="s">
        <v>73</v>
      </c>
      <c r="B43" s="273">
        <v>969.75</v>
      </c>
      <c r="C43" s="273">
        <v>969.75</v>
      </c>
      <c r="D43" s="273">
        <v>969.75</v>
      </c>
      <c r="E43" s="274"/>
      <c r="F43" s="275"/>
      <c r="G43" s="273" t="s">
        <v>71</v>
      </c>
      <c r="H43" s="273">
        <v>105.05</v>
      </c>
      <c r="I43" s="273">
        <v>163.08000000000001</v>
      </c>
    </row>
    <row r="44" spans="1:31" s="276" customFormat="1" ht="15" x14ac:dyDescent="0.25">
      <c r="A44" s="273" t="s">
        <v>74</v>
      </c>
      <c r="B44" s="273">
        <v>60.88</v>
      </c>
      <c r="C44" s="273">
        <v>184.03</v>
      </c>
      <c r="D44" s="273">
        <v>400.38</v>
      </c>
      <c r="E44" s="274"/>
      <c r="F44" s="275"/>
      <c r="G44" s="273" t="s">
        <v>52</v>
      </c>
      <c r="H44" s="273">
        <v>2099.7600000000002</v>
      </c>
      <c r="I44" s="273">
        <v>0</v>
      </c>
    </row>
    <row r="45" spans="1:31" s="278" customFormat="1" ht="15" x14ac:dyDescent="0.25">
      <c r="A45" s="273" t="s">
        <v>75</v>
      </c>
      <c r="B45" s="273">
        <v>82.8</v>
      </c>
      <c r="C45" s="273">
        <v>82.8</v>
      </c>
      <c r="D45" s="273">
        <v>169.98</v>
      </c>
      <c r="E45" s="274"/>
      <c r="F45" s="275"/>
      <c r="G45" s="273" t="s">
        <v>72</v>
      </c>
      <c r="H45" s="273">
        <v>40</v>
      </c>
      <c r="I45" s="273">
        <v>1054.8</v>
      </c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</row>
    <row r="46" spans="1:31" s="278" customFormat="1" ht="15" x14ac:dyDescent="0.25">
      <c r="A46" s="273" t="s">
        <v>76</v>
      </c>
      <c r="B46" s="273">
        <v>270.58</v>
      </c>
      <c r="C46" s="273">
        <v>440.42</v>
      </c>
      <c r="D46" s="273">
        <v>64.5</v>
      </c>
      <c r="E46" s="274"/>
      <c r="F46" s="275"/>
      <c r="G46" s="273" t="s">
        <v>73</v>
      </c>
      <c r="H46" s="273">
        <v>2909.25</v>
      </c>
      <c r="I46" s="273">
        <v>2909.25</v>
      </c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</row>
    <row r="47" spans="1:31" s="278" customFormat="1" ht="15" x14ac:dyDescent="0.25">
      <c r="A47" s="273" t="s">
        <v>77</v>
      </c>
      <c r="B47" s="273">
        <v>650.36</v>
      </c>
      <c r="C47" s="273">
        <v>635.21</v>
      </c>
      <c r="D47" s="273">
        <v>636.59</v>
      </c>
      <c r="E47" s="274"/>
      <c r="F47" s="275"/>
      <c r="G47" s="273" t="s">
        <v>74</v>
      </c>
      <c r="H47" s="273">
        <v>645.29</v>
      </c>
      <c r="I47" s="273">
        <v>645.20000000000005</v>
      </c>
      <c r="J47" s="276"/>
      <c r="K47" s="276"/>
    </row>
    <row r="48" spans="1:31" s="278" customFormat="1" ht="15" x14ac:dyDescent="0.25">
      <c r="A48" s="273" t="s">
        <v>78</v>
      </c>
      <c r="B48" s="273">
        <v>174</v>
      </c>
      <c r="C48" s="273">
        <v>99</v>
      </c>
      <c r="D48" s="273">
        <v>0</v>
      </c>
      <c r="E48" s="274"/>
      <c r="F48" s="275"/>
      <c r="G48" s="273" t="s">
        <v>75</v>
      </c>
      <c r="H48" s="273">
        <v>335.58</v>
      </c>
      <c r="I48" s="273">
        <v>334.11</v>
      </c>
    </row>
    <row r="49" spans="1:31" s="278" customFormat="1" ht="15" hidden="1" x14ac:dyDescent="0.25">
      <c r="A49" s="273" t="s">
        <v>79</v>
      </c>
      <c r="B49" s="273">
        <v>465.83</v>
      </c>
      <c r="C49" s="273">
        <v>130.75</v>
      </c>
      <c r="D49" s="273">
        <v>0</v>
      </c>
      <c r="E49" s="274"/>
      <c r="F49" s="275"/>
      <c r="G49" s="273" t="s">
        <v>76</v>
      </c>
      <c r="H49" s="273">
        <v>775.5</v>
      </c>
      <c r="I49" s="273">
        <v>410.81</v>
      </c>
    </row>
    <row r="50" spans="1:31" s="278" customFormat="1" ht="15" x14ac:dyDescent="0.25">
      <c r="A50" s="273" t="s">
        <v>80</v>
      </c>
      <c r="B50" s="273">
        <v>2327.4299999999998</v>
      </c>
      <c r="C50" s="273">
        <v>1828.21</v>
      </c>
      <c r="D50" s="273">
        <v>1741.73</v>
      </c>
      <c r="E50" s="274"/>
      <c r="F50" s="275"/>
      <c r="G50" s="273" t="s">
        <v>77</v>
      </c>
      <c r="H50" s="273">
        <v>1922.16</v>
      </c>
      <c r="I50" s="273">
        <v>1886.91</v>
      </c>
    </row>
    <row r="51" spans="1:31" s="278" customFormat="1" ht="15" hidden="1" x14ac:dyDescent="0.25">
      <c r="A51" s="277" t="s">
        <v>81</v>
      </c>
      <c r="B51" s="277">
        <v>7890.29</v>
      </c>
      <c r="C51" s="277">
        <v>8237.33</v>
      </c>
      <c r="D51" s="277">
        <v>8426.6</v>
      </c>
      <c r="E51" s="274"/>
      <c r="F51" s="275"/>
      <c r="G51" s="273" t="s">
        <v>78</v>
      </c>
      <c r="H51" s="273">
        <v>273</v>
      </c>
      <c r="I51" s="273">
        <v>549.08000000000004</v>
      </c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</row>
    <row r="52" spans="1:31" s="278" customFormat="1" ht="15" x14ac:dyDescent="0.25">
      <c r="A52" s="279" t="s">
        <v>82</v>
      </c>
      <c r="B52" s="279">
        <v>39164.04</v>
      </c>
      <c r="C52" s="279">
        <v>28337.51</v>
      </c>
      <c r="D52" s="279">
        <v>35564.980000000003</v>
      </c>
      <c r="E52" s="274"/>
      <c r="F52" s="275"/>
      <c r="G52" s="273" t="s">
        <v>79</v>
      </c>
      <c r="H52" s="273">
        <v>596.58000000000004</v>
      </c>
      <c r="I52" s="273">
        <v>3206.26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</row>
    <row r="53" spans="1:31" s="278" customFormat="1" ht="15" x14ac:dyDescent="0.25">
      <c r="A53" s="277" t="s">
        <v>83</v>
      </c>
      <c r="B53" s="277">
        <v>28730.61</v>
      </c>
      <c r="C53" s="277">
        <v>75438.16</v>
      </c>
      <c r="D53" s="277">
        <v>32465.4</v>
      </c>
      <c r="E53" s="274"/>
      <c r="F53" s="275"/>
      <c r="G53" s="273" t="s">
        <v>80</v>
      </c>
      <c r="H53" s="273">
        <v>5897.37</v>
      </c>
      <c r="I53" s="273">
        <v>5408.93</v>
      </c>
      <c r="J53" s="276"/>
      <c r="K53" s="276"/>
    </row>
    <row r="54" spans="1:31" s="278" customFormat="1" ht="15" x14ac:dyDescent="0.25">
      <c r="A54" s="273" t="s">
        <v>84</v>
      </c>
      <c r="B54" s="273">
        <v>100.6</v>
      </c>
      <c r="C54" s="273">
        <v>78.42</v>
      </c>
      <c r="D54" s="273">
        <v>54.9</v>
      </c>
      <c r="E54" s="274"/>
      <c r="F54" s="275"/>
      <c r="G54" s="277" t="s">
        <v>81</v>
      </c>
      <c r="H54" s="277">
        <v>24554.22</v>
      </c>
      <c r="I54" s="277">
        <v>24088.78</v>
      </c>
    </row>
    <row r="55" spans="1:31" s="278" customFormat="1" ht="15" x14ac:dyDescent="0.25">
      <c r="A55" s="273" t="s">
        <v>85</v>
      </c>
      <c r="B55" s="273">
        <v>463.63</v>
      </c>
      <c r="C55" s="273">
        <v>460.32</v>
      </c>
      <c r="D55" s="273">
        <v>461.36</v>
      </c>
      <c r="E55" s="274"/>
      <c r="F55" s="275"/>
      <c r="G55" s="279" t="s">
        <v>82</v>
      </c>
      <c r="H55" s="279">
        <v>103066.53</v>
      </c>
      <c r="I55" s="279">
        <v>96814.67</v>
      </c>
    </row>
    <row r="56" spans="1:31" s="276" customFormat="1" ht="15" x14ac:dyDescent="0.25">
      <c r="A56" s="273" t="s">
        <v>86</v>
      </c>
      <c r="B56" s="273">
        <v>4468.17</v>
      </c>
      <c r="C56" s="273">
        <v>4005.21</v>
      </c>
      <c r="D56" s="273">
        <v>4603.1499999999996</v>
      </c>
      <c r="E56" s="274"/>
      <c r="F56" s="275"/>
      <c r="G56" s="277" t="s">
        <v>83</v>
      </c>
      <c r="H56" s="277">
        <v>136634.17000000001</v>
      </c>
      <c r="I56" s="277">
        <v>70712.36</v>
      </c>
    </row>
    <row r="57" spans="1:31" s="276" customFormat="1" ht="15" x14ac:dyDescent="0.25">
      <c r="A57" s="277" t="s">
        <v>87</v>
      </c>
      <c r="B57" s="277">
        <v>5032.3999999999996</v>
      </c>
      <c r="C57" s="277">
        <v>4543.95</v>
      </c>
      <c r="D57" s="277">
        <v>5119.41</v>
      </c>
      <c r="E57" s="274"/>
      <c r="F57" s="275"/>
      <c r="G57" s="273" t="s">
        <v>84</v>
      </c>
      <c r="H57" s="273">
        <v>233.92</v>
      </c>
      <c r="I57" s="273">
        <v>784.81</v>
      </c>
    </row>
    <row r="58" spans="1:31" s="276" customFormat="1" ht="15.75" thickBot="1" x14ac:dyDescent="0.3">
      <c r="A58" s="280" t="s">
        <v>88</v>
      </c>
      <c r="B58" s="280">
        <v>23698.21</v>
      </c>
      <c r="C58" s="280">
        <v>70894.210000000006</v>
      </c>
      <c r="D58" s="280">
        <v>27345.99</v>
      </c>
      <c r="E58" s="274"/>
      <c r="F58" s="275"/>
      <c r="G58" s="273" t="s">
        <v>85</v>
      </c>
      <c r="H58" s="273">
        <v>1385.31</v>
      </c>
      <c r="I58" s="273">
        <v>1231.4100000000001</v>
      </c>
    </row>
    <row r="59" spans="1:31" s="276" customFormat="1" ht="15.75" thickTop="1" x14ac:dyDescent="0.25">
      <c r="A59" s="281"/>
      <c r="B59" s="281"/>
      <c r="C59" s="281"/>
      <c r="D59" s="281"/>
      <c r="E59" s="274"/>
      <c r="F59" s="275"/>
      <c r="G59" s="273" t="s">
        <v>86</v>
      </c>
      <c r="H59" s="273">
        <v>13076.53</v>
      </c>
      <c r="I59" s="273">
        <v>14873.48</v>
      </c>
    </row>
    <row r="60" spans="1:31" s="276" customFormat="1" ht="15" x14ac:dyDescent="0.25">
      <c r="A60" s="281"/>
      <c r="B60" s="281"/>
      <c r="C60" s="281"/>
      <c r="D60" s="281"/>
      <c r="E60" s="274"/>
      <c r="F60" s="275"/>
      <c r="G60" s="277" t="s">
        <v>87</v>
      </c>
      <c r="H60" s="277">
        <v>14695.76</v>
      </c>
      <c r="I60" s="277">
        <v>16889.7</v>
      </c>
    </row>
    <row r="61" spans="1:31" s="276" customFormat="1" ht="15.75" thickBot="1" x14ac:dyDescent="0.3">
      <c r="A61" s="282"/>
      <c r="B61" s="282"/>
      <c r="C61" s="282"/>
      <c r="D61" s="282"/>
      <c r="E61" s="274"/>
      <c r="F61" s="275"/>
      <c r="G61" s="280" t="s">
        <v>88</v>
      </c>
      <c r="H61" s="280">
        <v>121938.41</v>
      </c>
      <c r="I61" s="280">
        <v>53822.66</v>
      </c>
    </row>
    <row r="62" spans="1:31" s="276" customFormat="1" ht="15.75" thickTop="1" x14ac:dyDescent="0.25">
      <c r="A62" s="282"/>
      <c r="B62" s="282"/>
      <c r="C62" s="282"/>
      <c r="D62" s="282"/>
      <c r="E62" s="274"/>
      <c r="F62" s="275"/>
      <c r="G62" s="282"/>
      <c r="H62" s="282"/>
      <c r="I62" s="282"/>
    </row>
    <row r="63" spans="1:31" s="276" customFormat="1" ht="15" x14ac:dyDescent="0.25">
      <c r="A63" s="282"/>
      <c r="B63" s="282"/>
      <c r="C63" s="282"/>
      <c r="D63" s="282"/>
      <c r="E63" s="274"/>
      <c r="F63" s="275"/>
      <c r="G63" s="282"/>
      <c r="H63" s="282"/>
      <c r="I63" s="282"/>
    </row>
    <row r="64" spans="1:31" s="276" customFormat="1" ht="15" x14ac:dyDescent="0.25">
      <c r="A64" s="282"/>
      <c r="B64" s="282"/>
      <c r="C64" s="282"/>
      <c r="D64" s="282"/>
      <c r="E64" s="274"/>
      <c r="F64" s="275"/>
      <c r="G64" s="282"/>
      <c r="H64" s="282"/>
      <c r="I64" s="282"/>
    </row>
    <row r="65" spans="1:9" s="276" customFormat="1" ht="15" x14ac:dyDescent="0.25">
      <c r="A65" s="282"/>
      <c r="B65" s="282"/>
      <c r="C65" s="282"/>
      <c r="D65" s="282"/>
      <c r="E65" s="274"/>
      <c r="F65" s="275"/>
      <c r="G65" s="282"/>
      <c r="H65" s="282"/>
      <c r="I65" s="282"/>
    </row>
    <row r="66" spans="1:9" s="276" customFormat="1" ht="15" x14ac:dyDescent="0.25">
      <c r="A66" s="282"/>
      <c r="B66" s="282"/>
      <c r="C66" s="282"/>
      <c r="D66" s="282"/>
      <c r="E66" s="274"/>
      <c r="F66" s="275"/>
      <c r="G66" s="282"/>
      <c r="H66" s="282"/>
      <c r="I66" s="282"/>
    </row>
    <row r="67" spans="1:9" s="276" customFormat="1" ht="15" hidden="1" x14ac:dyDescent="0.25">
      <c r="A67" s="282"/>
      <c r="B67" s="282"/>
      <c r="C67" s="282"/>
      <c r="D67" s="282"/>
      <c r="E67" s="274"/>
      <c r="F67" s="275"/>
      <c r="G67" s="282"/>
      <c r="H67" s="282"/>
      <c r="I67" s="282"/>
    </row>
    <row r="68" spans="1:9" s="276" customFormat="1" ht="15" x14ac:dyDescent="0.25">
      <c r="A68" s="282"/>
      <c r="B68" s="282"/>
      <c r="C68" s="282"/>
      <c r="D68" s="282"/>
      <c r="E68" s="274"/>
      <c r="F68" s="275"/>
      <c r="G68" s="282"/>
      <c r="H68" s="282"/>
      <c r="I68" s="282"/>
    </row>
    <row r="69" spans="1:9" s="276" customFormat="1" ht="15" x14ac:dyDescent="0.25">
      <c r="A69" s="282"/>
      <c r="B69" s="282"/>
      <c r="C69" s="282"/>
      <c r="D69" s="282"/>
      <c r="E69" s="274"/>
      <c r="F69" s="275"/>
      <c r="G69" s="282"/>
      <c r="H69" s="282"/>
      <c r="I69" s="282"/>
    </row>
    <row r="70" spans="1:9" s="276" customFormat="1" ht="15" x14ac:dyDescent="0.25">
      <c r="A70" s="282"/>
      <c r="B70" s="282"/>
      <c r="C70" s="282"/>
      <c r="D70" s="282"/>
      <c r="E70" s="274"/>
      <c r="F70" s="275"/>
      <c r="G70" s="282"/>
      <c r="H70" s="282"/>
      <c r="I70" s="282"/>
    </row>
    <row r="71" spans="1:9" s="276" customFormat="1" ht="15" hidden="1" x14ac:dyDescent="0.25">
      <c r="A71" s="282"/>
      <c r="B71" s="282"/>
      <c r="C71" s="282"/>
      <c r="D71" s="282"/>
      <c r="E71" s="274"/>
      <c r="F71" s="275"/>
      <c r="G71" s="282"/>
      <c r="H71" s="282"/>
      <c r="I71" s="282"/>
    </row>
    <row r="72" spans="1:9" s="276" customFormat="1" ht="15" x14ac:dyDescent="0.25">
      <c r="A72" s="282"/>
      <c r="B72" s="282"/>
      <c r="C72" s="282"/>
      <c r="D72" s="282"/>
      <c r="E72" s="274"/>
      <c r="F72" s="275"/>
      <c r="G72" s="282"/>
      <c r="H72" s="282"/>
      <c r="I72" s="282"/>
    </row>
    <row r="73" spans="1:9" s="276" customFormat="1" ht="15" x14ac:dyDescent="0.25">
      <c r="A73" s="282"/>
      <c r="B73" s="282"/>
      <c r="C73" s="282"/>
      <c r="D73" s="282"/>
      <c r="E73" s="274"/>
      <c r="F73" s="275"/>
      <c r="G73" s="282"/>
      <c r="H73" s="282"/>
      <c r="I73" s="282"/>
    </row>
    <row r="74" spans="1:9" s="276" customFormat="1" ht="15" x14ac:dyDescent="0.25">
      <c r="A74" s="282"/>
      <c r="B74" s="282"/>
      <c r="C74" s="282"/>
      <c r="D74" s="282"/>
      <c r="E74" s="274"/>
      <c r="F74" s="275"/>
      <c r="G74" s="282"/>
      <c r="H74" s="282"/>
      <c r="I74" s="282"/>
    </row>
    <row r="75" spans="1:9" s="276" customFormat="1" ht="15" x14ac:dyDescent="0.25">
      <c r="A75" s="282"/>
      <c r="B75" s="282"/>
      <c r="C75" s="282"/>
      <c r="D75" s="282"/>
      <c r="E75" s="274"/>
      <c r="F75" s="275"/>
      <c r="G75" s="282"/>
      <c r="H75" s="282"/>
      <c r="I75" s="282"/>
    </row>
    <row r="76" spans="1:9" s="276" customFormat="1" ht="15" x14ac:dyDescent="0.25">
      <c r="A76" s="282"/>
      <c r="B76" s="282"/>
      <c r="C76" s="282"/>
      <c r="D76" s="282"/>
      <c r="E76" s="274"/>
      <c r="F76" s="275"/>
      <c r="G76" s="282"/>
      <c r="H76" s="282"/>
      <c r="I76" s="282"/>
    </row>
    <row r="77" spans="1:9" s="276" customFormat="1" ht="15" x14ac:dyDescent="0.25">
      <c r="A77" s="282"/>
      <c r="B77" s="282"/>
      <c r="C77" s="282"/>
      <c r="D77" s="282"/>
      <c r="E77" s="274"/>
      <c r="F77" s="275"/>
      <c r="G77" s="282"/>
      <c r="H77" s="282"/>
      <c r="I77" s="282"/>
    </row>
    <row r="78" spans="1:9" s="276" customFormat="1" ht="15" x14ac:dyDescent="0.25">
      <c r="A78" s="282"/>
      <c r="B78" s="282"/>
      <c r="C78" s="282"/>
      <c r="D78" s="282"/>
      <c r="E78" s="274"/>
      <c r="F78" s="275"/>
      <c r="G78" s="282"/>
      <c r="H78" s="283"/>
      <c r="I78" s="283"/>
    </row>
    <row r="79" spans="1:9" s="276" customFormat="1" ht="15" x14ac:dyDescent="0.25">
      <c r="A79" s="282"/>
      <c r="B79" s="282"/>
      <c r="C79" s="282"/>
      <c r="D79" s="282"/>
      <c r="E79" s="274"/>
      <c r="F79" s="275"/>
      <c r="G79" s="282"/>
      <c r="H79" s="283"/>
      <c r="I79" s="283"/>
    </row>
    <row r="80" spans="1:9" s="276" customFormat="1" ht="15" x14ac:dyDescent="0.25">
      <c r="A80" s="282"/>
      <c r="B80" s="282"/>
      <c r="C80" s="282"/>
      <c r="D80" s="282"/>
      <c r="E80" s="274"/>
      <c r="F80" s="275"/>
      <c r="G80" s="282"/>
      <c r="H80" s="283"/>
      <c r="I80" s="283"/>
    </row>
    <row r="81" spans="1:9" s="276" customFormat="1" ht="15" x14ac:dyDescent="0.25">
      <c r="A81" s="282"/>
      <c r="B81" s="282"/>
      <c r="C81" s="282"/>
      <c r="D81" s="282"/>
      <c r="E81" s="274"/>
      <c r="F81" s="275"/>
      <c r="G81" s="282"/>
      <c r="H81" s="283"/>
      <c r="I81" s="283"/>
    </row>
    <row r="82" spans="1:9" s="276" customFormat="1" ht="15" x14ac:dyDescent="0.25">
      <c r="A82" s="275"/>
      <c r="B82" s="275"/>
      <c r="C82" s="275"/>
      <c r="D82" s="275"/>
      <c r="E82" s="274"/>
      <c r="F82" s="275"/>
      <c r="G82" s="282"/>
      <c r="H82" s="283"/>
      <c r="I82" s="283"/>
    </row>
    <row r="83" spans="1:9" s="276" customFormat="1" ht="15" x14ac:dyDescent="0.25">
      <c r="A83" s="275"/>
      <c r="B83" s="275"/>
      <c r="C83" s="275"/>
      <c r="D83" s="275"/>
      <c r="E83" s="274"/>
      <c r="F83" s="275"/>
      <c r="G83" s="275"/>
    </row>
    <row r="84" spans="1:9" s="276" customFormat="1" ht="15" x14ac:dyDescent="0.25">
      <c r="A84" s="275"/>
      <c r="B84" s="275"/>
      <c r="C84" s="275"/>
      <c r="D84" s="275"/>
      <c r="E84" s="274"/>
      <c r="F84" s="275"/>
      <c r="G84" s="275"/>
    </row>
    <row r="85" spans="1:9" s="276" customFormat="1" ht="15" x14ac:dyDescent="0.25">
      <c r="A85" s="275"/>
      <c r="B85" s="275"/>
      <c r="C85" s="275"/>
      <c r="D85" s="275"/>
      <c r="E85" s="274"/>
      <c r="F85" s="275"/>
      <c r="G85" s="275"/>
    </row>
    <row r="86" spans="1:9" ht="15" x14ac:dyDescent="0.25">
      <c r="A86" s="131"/>
      <c r="B86" s="131"/>
      <c r="C86" s="131"/>
      <c r="D86" s="131"/>
      <c r="E86" s="130"/>
      <c r="F86" s="131"/>
      <c r="G86" s="131"/>
    </row>
    <row r="87" spans="1:9" ht="15" x14ac:dyDescent="0.25">
      <c r="A87" s="131"/>
      <c r="B87" s="131"/>
      <c r="C87" s="131"/>
      <c r="D87" s="131"/>
      <c r="E87" s="130"/>
      <c r="F87" s="131"/>
      <c r="G87" s="131"/>
    </row>
    <row r="88" spans="1:9" ht="15" x14ac:dyDescent="0.25">
      <c r="A88" s="131"/>
      <c r="B88" s="131"/>
      <c r="C88" s="131"/>
      <c r="D88" s="131"/>
      <c r="E88" s="130"/>
      <c r="F88" s="131"/>
      <c r="G88" s="131"/>
    </row>
    <row r="89" spans="1:9" x14ac:dyDescent="0.2">
      <c r="A89" s="131"/>
      <c r="B89" s="131"/>
      <c r="C89" s="131"/>
      <c r="D89" s="131"/>
      <c r="E89" s="131"/>
      <c r="F89" s="131"/>
      <c r="G89" s="131"/>
    </row>
    <row r="90" spans="1:9" x14ac:dyDescent="0.2">
      <c r="A90" s="131"/>
      <c r="B90" s="131"/>
      <c r="C90" s="131"/>
      <c r="D90" s="131"/>
      <c r="E90" s="131"/>
      <c r="F90" s="131"/>
      <c r="G90" s="131"/>
    </row>
    <row r="91" spans="1:9" x14ac:dyDescent="0.2">
      <c r="A91" s="131"/>
      <c r="B91" s="131"/>
      <c r="C91" s="131"/>
      <c r="D91" s="131"/>
      <c r="E91" s="131"/>
      <c r="F91" s="131"/>
      <c r="G91" s="131"/>
    </row>
    <row r="92" spans="1:9" x14ac:dyDescent="0.2">
      <c r="A92" s="131"/>
      <c r="B92" s="131"/>
      <c r="C92" s="131"/>
      <c r="D92" s="131"/>
      <c r="E92" s="131"/>
      <c r="F92" s="131"/>
      <c r="G92" s="131"/>
    </row>
    <row r="93" spans="1:9" x14ac:dyDescent="0.2">
      <c r="A93" s="131"/>
      <c r="B93" s="131"/>
      <c r="C93" s="131"/>
      <c r="D93" s="131"/>
      <c r="E93" s="131"/>
      <c r="F93" s="131"/>
      <c r="G93" s="131"/>
    </row>
    <row r="94" spans="1:9" x14ac:dyDescent="0.2">
      <c r="A94" s="131"/>
      <c r="B94" s="131"/>
      <c r="C94" s="131"/>
      <c r="D94" s="131"/>
      <c r="E94" s="131"/>
      <c r="F94" s="131"/>
      <c r="G94" s="131"/>
    </row>
    <row r="95" spans="1:9" x14ac:dyDescent="0.2">
      <c r="A95" s="131"/>
      <c r="B95" s="131"/>
      <c r="C95" s="131"/>
      <c r="D95" s="131"/>
      <c r="E95" s="131"/>
      <c r="F95" s="131"/>
      <c r="G95" s="131"/>
    </row>
    <row r="96" spans="1:9" x14ac:dyDescent="0.2">
      <c r="A96" s="131"/>
      <c r="B96" s="131"/>
      <c r="C96" s="131"/>
      <c r="D96" s="131"/>
      <c r="E96" s="131"/>
      <c r="F96" s="131"/>
      <c r="G96" s="131"/>
    </row>
    <row r="97" spans="1:7" x14ac:dyDescent="0.2">
      <c r="A97" s="131"/>
      <c r="B97" s="131"/>
      <c r="C97" s="131"/>
      <c r="D97" s="131"/>
      <c r="E97" s="131"/>
      <c r="F97" s="131"/>
      <c r="G97" s="131"/>
    </row>
    <row r="98" spans="1:7" x14ac:dyDescent="0.2">
      <c r="A98" s="131"/>
      <c r="B98" s="131"/>
      <c r="C98" s="131"/>
      <c r="D98" s="131"/>
      <c r="E98" s="131"/>
      <c r="F98" s="131"/>
      <c r="G98" s="131"/>
    </row>
    <row r="99" spans="1:7" x14ac:dyDescent="0.2">
      <c r="A99" s="131"/>
      <c r="B99" s="131"/>
      <c r="C99" s="131"/>
      <c r="D99" s="131"/>
      <c r="E99" s="131"/>
      <c r="F99" s="131"/>
      <c r="G99" s="131"/>
    </row>
    <row r="100" spans="1:7" x14ac:dyDescent="0.2">
      <c r="A100" s="131"/>
      <c r="B100" s="131"/>
      <c r="C100" s="131"/>
      <c r="D100" s="131"/>
      <c r="E100" s="131"/>
      <c r="F100" s="131"/>
      <c r="G100" s="131"/>
    </row>
    <row r="101" spans="1:7" x14ac:dyDescent="0.2">
      <c r="A101" s="131"/>
      <c r="B101" s="131"/>
      <c r="C101" s="131"/>
      <c r="D101" s="131"/>
      <c r="E101" s="131"/>
      <c r="F101" s="131"/>
      <c r="G101" s="131"/>
    </row>
    <row r="102" spans="1:7" x14ac:dyDescent="0.2">
      <c r="A102" s="131"/>
      <c r="B102" s="131"/>
      <c r="C102" s="131"/>
      <c r="D102" s="131"/>
      <c r="E102" s="131"/>
      <c r="F102" s="131"/>
      <c r="G102" s="131"/>
    </row>
    <row r="103" spans="1:7" x14ac:dyDescent="0.2">
      <c r="A103" s="131"/>
      <c r="B103" s="131"/>
      <c r="C103" s="131"/>
      <c r="D103" s="131"/>
      <c r="E103" s="131"/>
      <c r="F103" s="131"/>
      <c r="G103" s="131"/>
    </row>
    <row r="104" spans="1:7" x14ac:dyDescent="0.2">
      <c r="A104" s="131"/>
      <c r="B104" s="131"/>
      <c r="C104" s="131"/>
      <c r="D104" s="131"/>
      <c r="E104" s="131"/>
      <c r="F104" s="131"/>
      <c r="G104" s="131"/>
    </row>
    <row r="105" spans="1:7" x14ac:dyDescent="0.2">
      <c r="A105" s="131"/>
      <c r="B105" s="131"/>
      <c r="C105" s="131"/>
      <c r="D105" s="131"/>
      <c r="E105" s="131"/>
      <c r="F105" s="131"/>
      <c r="G105" s="131"/>
    </row>
    <row r="106" spans="1:7" x14ac:dyDescent="0.2">
      <c r="A106" s="131"/>
      <c r="B106" s="131"/>
      <c r="C106" s="131"/>
      <c r="D106" s="131"/>
      <c r="E106" s="131"/>
      <c r="F106" s="131"/>
      <c r="G106" s="131"/>
    </row>
    <row r="107" spans="1:7" x14ac:dyDescent="0.2">
      <c r="A107" s="131"/>
      <c r="B107" s="131"/>
      <c r="C107" s="131"/>
      <c r="D107" s="131"/>
      <c r="E107" s="131"/>
      <c r="F107" s="131"/>
      <c r="G107" s="131"/>
    </row>
    <row r="108" spans="1:7" x14ac:dyDescent="0.2">
      <c r="A108" s="131"/>
      <c r="B108" s="131"/>
      <c r="C108" s="131"/>
      <c r="D108" s="131"/>
      <c r="E108" s="131"/>
      <c r="F108" s="131"/>
      <c r="G108" s="131"/>
    </row>
    <row r="109" spans="1:7" x14ac:dyDescent="0.2">
      <c r="A109" s="131"/>
      <c r="B109" s="131"/>
      <c r="C109" s="131"/>
      <c r="D109" s="131"/>
      <c r="E109" s="131"/>
      <c r="F109" s="131"/>
      <c r="G109" s="131"/>
    </row>
    <row r="110" spans="1:7" x14ac:dyDescent="0.2">
      <c r="A110" s="131"/>
      <c r="B110" s="131"/>
      <c r="C110" s="131"/>
      <c r="D110" s="131"/>
      <c r="E110" s="131"/>
      <c r="F110" s="131"/>
      <c r="G110" s="131"/>
    </row>
    <row r="111" spans="1:7" x14ac:dyDescent="0.2">
      <c r="A111" s="131"/>
      <c r="B111" s="131"/>
      <c r="C111" s="131"/>
      <c r="D111" s="131"/>
      <c r="E111" s="131"/>
      <c r="F111" s="131"/>
      <c r="G111" s="131"/>
    </row>
    <row r="112" spans="1:7" x14ac:dyDescent="0.2">
      <c r="A112" s="131"/>
      <c r="B112" s="131"/>
      <c r="C112" s="131"/>
      <c r="D112" s="131"/>
      <c r="E112" s="131"/>
      <c r="F112" s="131"/>
      <c r="G112" s="131"/>
    </row>
    <row r="113" spans="1:7" x14ac:dyDescent="0.2">
      <c r="A113" s="131"/>
      <c r="B113" s="131"/>
      <c r="C113" s="131"/>
      <c r="D113" s="131"/>
      <c r="E113" s="131"/>
      <c r="F113" s="131"/>
      <c r="G113" s="131"/>
    </row>
    <row r="114" spans="1:7" x14ac:dyDescent="0.2">
      <c r="A114" s="131"/>
      <c r="B114" s="131"/>
      <c r="C114" s="131"/>
      <c r="D114" s="131"/>
      <c r="E114" s="131"/>
      <c r="F114" s="131"/>
      <c r="G114" s="131"/>
    </row>
    <row r="115" spans="1:7" x14ac:dyDescent="0.2">
      <c r="A115" s="131"/>
      <c r="B115" s="131"/>
      <c r="C115" s="131"/>
      <c r="D115" s="131"/>
      <c r="E115" s="131"/>
      <c r="F115" s="131"/>
      <c r="G115" s="131"/>
    </row>
    <row r="116" spans="1:7" x14ac:dyDescent="0.2">
      <c r="A116" s="131"/>
      <c r="B116" s="131"/>
      <c r="C116" s="131"/>
      <c r="D116" s="131"/>
      <c r="E116" s="131"/>
      <c r="F116" s="131"/>
      <c r="G116" s="131"/>
    </row>
    <row r="117" spans="1:7" x14ac:dyDescent="0.2">
      <c r="A117" s="131"/>
      <c r="B117" s="131"/>
      <c r="C117" s="131"/>
      <c r="D117" s="131"/>
      <c r="E117" s="131"/>
      <c r="F117" s="131"/>
      <c r="G117" s="131"/>
    </row>
    <row r="118" spans="1:7" x14ac:dyDescent="0.2">
      <c r="A118" s="131"/>
      <c r="B118" s="131"/>
      <c r="C118" s="131"/>
      <c r="D118" s="131"/>
      <c r="E118" s="131"/>
      <c r="F118" s="131"/>
      <c r="G118" s="131"/>
    </row>
    <row r="119" spans="1:7" x14ac:dyDescent="0.2">
      <c r="A119" s="131"/>
      <c r="B119" s="131"/>
      <c r="C119" s="131"/>
      <c r="D119" s="131"/>
      <c r="E119" s="131"/>
      <c r="F119" s="131"/>
      <c r="G119" s="131"/>
    </row>
    <row r="120" spans="1:7" x14ac:dyDescent="0.2">
      <c r="A120" s="131"/>
      <c r="B120" s="131"/>
      <c r="C120" s="131"/>
      <c r="D120" s="131"/>
      <c r="E120" s="131"/>
      <c r="F120" s="131"/>
      <c r="G120" s="131"/>
    </row>
    <row r="121" spans="1:7" x14ac:dyDescent="0.2">
      <c r="A121" s="131"/>
      <c r="B121" s="131"/>
      <c r="C121" s="131"/>
      <c r="D121" s="131"/>
      <c r="E121" s="131"/>
      <c r="F121" s="131"/>
      <c r="G121" s="131"/>
    </row>
    <row r="122" spans="1:7" x14ac:dyDescent="0.2">
      <c r="A122" s="131"/>
      <c r="B122" s="131"/>
      <c r="C122" s="131"/>
      <c r="D122" s="131"/>
      <c r="E122" s="131"/>
      <c r="F122" s="131"/>
      <c r="G122" s="131"/>
    </row>
    <row r="123" spans="1:7" x14ac:dyDescent="0.2">
      <c r="A123" s="131"/>
      <c r="B123" s="131"/>
      <c r="C123" s="131"/>
      <c r="D123" s="131"/>
      <c r="E123" s="131"/>
      <c r="F123" s="131"/>
      <c r="G123" s="131"/>
    </row>
    <row r="124" spans="1:7" x14ac:dyDescent="0.2">
      <c r="A124" s="131"/>
      <c r="B124" s="131"/>
      <c r="C124" s="131"/>
      <c r="D124" s="131"/>
      <c r="E124" s="131"/>
      <c r="F124" s="131"/>
      <c r="G124" s="131"/>
    </row>
    <row r="125" spans="1:7" x14ac:dyDescent="0.2">
      <c r="A125" s="131"/>
      <c r="B125" s="131"/>
      <c r="C125" s="131"/>
      <c r="D125" s="131"/>
      <c r="E125" s="131"/>
      <c r="F125" s="131"/>
      <c r="G125" s="131"/>
    </row>
    <row r="126" spans="1:7" x14ac:dyDescent="0.2">
      <c r="A126" s="131"/>
      <c r="B126" s="131"/>
      <c r="C126" s="131"/>
      <c r="D126" s="131"/>
      <c r="E126" s="131"/>
      <c r="F126" s="131"/>
      <c r="G126" s="131"/>
    </row>
    <row r="127" spans="1:7" x14ac:dyDescent="0.2">
      <c r="A127" s="131"/>
      <c r="B127" s="131"/>
      <c r="C127" s="131"/>
      <c r="D127" s="131"/>
      <c r="E127" s="131"/>
      <c r="F127" s="131"/>
      <c r="G127" s="131"/>
    </row>
    <row r="128" spans="1:7" x14ac:dyDescent="0.2">
      <c r="A128" s="131"/>
      <c r="B128" s="131"/>
      <c r="C128" s="131"/>
      <c r="D128" s="131"/>
      <c r="E128" s="131"/>
      <c r="F128" s="131"/>
      <c r="G128" s="131"/>
    </row>
    <row r="129" spans="1:7" x14ac:dyDescent="0.2">
      <c r="A129" s="131"/>
      <c r="B129" s="131"/>
      <c r="C129" s="131"/>
      <c r="D129" s="131"/>
      <c r="E129" s="131"/>
      <c r="F129" s="131"/>
      <c r="G129" s="131"/>
    </row>
    <row r="130" spans="1:7" x14ac:dyDescent="0.2">
      <c r="A130" s="131"/>
      <c r="B130" s="131"/>
      <c r="C130" s="131"/>
      <c r="D130" s="131"/>
      <c r="E130" s="131"/>
      <c r="F130" s="131"/>
      <c r="G130" s="131"/>
    </row>
    <row r="131" spans="1:7" x14ac:dyDescent="0.2">
      <c r="A131" s="131"/>
      <c r="B131" s="131"/>
      <c r="C131" s="131"/>
      <c r="D131" s="131"/>
      <c r="E131" s="131"/>
      <c r="F131" s="131"/>
      <c r="G131" s="131"/>
    </row>
    <row r="132" spans="1:7" x14ac:dyDescent="0.2">
      <c r="A132" s="131"/>
      <c r="B132" s="131"/>
      <c r="C132" s="131"/>
      <c r="D132" s="131"/>
      <c r="E132" s="131"/>
      <c r="F132" s="131"/>
      <c r="G132" s="131"/>
    </row>
    <row r="133" spans="1:7" x14ac:dyDescent="0.2">
      <c r="A133" s="131"/>
      <c r="B133" s="131"/>
      <c r="C133" s="131"/>
      <c r="D133" s="131"/>
      <c r="E133" s="131"/>
      <c r="F133" s="131"/>
      <c r="G133" s="131"/>
    </row>
    <row r="134" spans="1:7" x14ac:dyDescent="0.2">
      <c r="A134" s="131"/>
      <c r="B134" s="131"/>
      <c r="C134" s="131"/>
      <c r="D134" s="131"/>
      <c r="E134" s="131"/>
      <c r="F134" s="131"/>
      <c r="G134" s="131"/>
    </row>
    <row r="135" spans="1:7" x14ac:dyDescent="0.2">
      <c r="A135" s="131"/>
      <c r="B135" s="131"/>
      <c r="C135" s="131"/>
      <c r="D135" s="131"/>
      <c r="E135" s="131"/>
      <c r="F135" s="131"/>
      <c r="G135" s="131"/>
    </row>
    <row r="136" spans="1:7" x14ac:dyDescent="0.2">
      <c r="A136" s="131"/>
      <c r="B136" s="131"/>
      <c r="C136" s="131"/>
      <c r="D136" s="131"/>
      <c r="E136" s="131"/>
      <c r="F136" s="131"/>
      <c r="G136" s="131"/>
    </row>
    <row r="137" spans="1:7" x14ac:dyDescent="0.2">
      <c r="A137" s="131"/>
      <c r="B137" s="131"/>
      <c r="C137" s="131"/>
      <c r="D137" s="131"/>
      <c r="E137" s="131"/>
      <c r="F137" s="131"/>
      <c r="G137" s="131"/>
    </row>
    <row r="138" spans="1:7" x14ac:dyDescent="0.2">
      <c r="A138" s="131"/>
      <c r="B138" s="131"/>
      <c r="C138" s="131"/>
      <c r="D138" s="131"/>
      <c r="E138" s="131"/>
      <c r="F138" s="131"/>
      <c r="G138" s="131"/>
    </row>
    <row r="139" spans="1:7" x14ac:dyDescent="0.2">
      <c r="A139" s="131"/>
      <c r="B139" s="131"/>
      <c r="C139" s="131"/>
      <c r="D139" s="131"/>
      <c r="E139" s="131"/>
      <c r="F139" s="131"/>
      <c r="G139" s="131"/>
    </row>
    <row r="140" spans="1:7" x14ac:dyDescent="0.2">
      <c r="A140" s="131"/>
      <c r="B140" s="131"/>
      <c r="C140" s="131"/>
      <c r="D140" s="131"/>
      <c r="E140" s="131"/>
      <c r="F140" s="131"/>
      <c r="G140" s="131"/>
    </row>
    <row r="141" spans="1:7" x14ac:dyDescent="0.2">
      <c r="A141" s="131"/>
      <c r="B141" s="131"/>
      <c r="C141" s="131"/>
      <c r="D141" s="131"/>
      <c r="E141" s="131"/>
      <c r="F141" s="131"/>
      <c r="G141" s="131"/>
    </row>
    <row r="142" spans="1:7" x14ac:dyDescent="0.2">
      <c r="A142" s="131"/>
      <c r="B142" s="131"/>
      <c r="C142" s="131"/>
      <c r="D142" s="131"/>
      <c r="E142" s="131"/>
      <c r="F142" s="131"/>
      <c r="G142" s="131"/>
    </row>
    <row r="143" spans="1:7" x14ac:dyDescent="0.2">
      <c r="A143" s="131"/>
      <c r="B143" s="131"/>
      <c r="C143" s="131"/>
      <c r="D143" s="131"/>
      <c r="E143" s="131"/>
      <c r="F143" s="131"/>
      <c r="G143" s="131"/>
    </row>
    <row r="144" spans="1:7" x14ac:dyDescent="0.2">
      <c r="A144" s="131"/>
      <c r="B144" s="131"/>
      <c r="C144" s="131"/>
      <c r="D144" s="131"/>
      <c r="E144" s="131"/>
      <c r="F144" s="131"/>
      <c r="G144" s="131"/>
    </row>
    <row r="145" spans="1:7" x14ac:dyDescent="0.2">
      <c r="A145" s="131"/>
      <c r="B145" s="131"/>
      <c r="C145" s="131"/>
      <c r="D145" s="131"/>
      <c r="E145" s="131"/>
      <c r="F145" s="131"/>
      <c r="G145" s="131"/>
    </row>
    <row r="146" spans="1:7" x14ac:dyDescent="0.2">
      <c r="A146" s="131"/>
      <c r="B146" s="131"/>
      <c r="C146" s="131"/>
      <c r="D146" s="131"/>
      <c r="E146" s="131"/>
      <c r="F146" s="131"/>
      <c r="G146" s="131"/>
    </row>
    <row r="147" spans="1:7" x14ac:dyDescent="0.2">
      <c r="A147" s="131"/>
      <c r="B147" s="131"/>
      <c r="C147" s="131"/>
      <c r="D147" s="131"/>
      <c r="E147" s="131"/>
      <c r="F147" s="131"/>
      <c r="G147" s="131"/>
    </row>
    <row r="148" spans="1:7" x14ac:dyDescent="0.2">
      <c r="A148" s="131"/>
      <c r="B148" s="131"/>
      <c r="C148" s="131"/>
      <c r="D148" s="131"/>
      <c r="E148" s="131"/>
      <c r="F148" s="131"/>
      <c r="G148" s="131"/>
    </row>
    <row r="149" spans="1:7" x14ac:dyDescent="0.2">
      <c r="A149" s="131"/>
      <c r="B149" s="131"/>
      <c r="C149" s="131"/>
      <c r="D149" s="131"/>
      <c r="E149" s="131"/>
      <c r="F149" s="131"/>
      <c r="G149" s="131"/>
    </row>
    <row r="150" spans="1:7" x14ac:dyDescent="0.2">
      <c r="A150" s="131"/>
      <c r="B150" s="131"/>
      <c r="C150" s="131"/>
      <c r="D150" s="131"/>
      <c r="E150" s="131"/>
      <c r="F150" s="131"/>
      <c r="G150" s="131"/>
    </row>
    <row r="151" spans="1:7" x14ac:dyDescent="0.2">
      <c r="A151" s="131"/>
      <c r="B151" s="131"/>
      <c r="C151" s="131"/>
      <c r="D151" s="131"/>
      <c r="E151" s="131"/>
      <c r="F151" s="131"/>
      <c r="G151" s="131"/>
    </row>
    <row r="152" spans="1:7" x14ac:dyDescent="0.2">
      <c r="A152" s="131"/>
      <c r="B152" s="131"/>
      <c r="C152" s="131"/>
      <c r="D152" s="131"/>
      <c r="E152" s="131"/>
      <c r="F152" s="131"/>
      <c r="G152" s="131"/>
    </row>
    <row r="153" spans="1:7" x14ac:dyDescent="0.2">
      <c r="A153" s="131"/>
      <c r="B153" s="131"/>
      <c r="C153" s="131"/>
      <c r="D153" s="131"/>
      <c r="E153" s="131"/>
      <c r="F153" s="131"/>
      <c r="G153" s="131"/>
    </row>
    <row r="154" spans="1:7" x14ac:dyDescent="0.2">
      <c r="A154" s="131"/>
      <c r="B154" s="131"/>
      <c r="C154" s="131"/>
      <c r="D154" s="131"/>
      <c r="E154" s="131"/>
      <c r="F154" s="131"/>
      <c r="G154" s="131"/>
    </row>
    <row r="155" spans="1:7" x14ac:dyDescent="0.2">
      <c r="A155" s="131"/>
      <c r="B155" s="131"/>
      <c r="C155" s="131"/>
      <c r="D155" s="131"/>
      <c r="E155" s="131"/>
      <c r="F155" s="131"/>
      <c r="G155" s="131"/>
    </row>
    <row r="156" spans="1:7" x14ac:dyDescent="0.2">
      <c r="A156" s="131"/>
      <c r="B156" s="131"/>
      <c r="C156" s="131"/>
      <c r="D156" s="131"/>
      <c r="E156" s="131"/>
      <c r="F156" s="131"/>
      <c r="G156" s="131"/>
    </row>
    <row r="157" spans="1:7" x14ac:dyDescent="0.2">
      <c r="A157" s="131"/>
      <c r="B157" s="131"/>
      <c r="C157" s="131"/>
      <c r="D157" s="131"/>
      <c r="E157" s="131"/>
      <c r="F157" s="131"/>
      <c r="G157" s="131"/>
    </row>
    <row r="158" spans="1:7" x14ac:dyDescent="0.2">
      <c r="A158" s="131"/>
      <c r="B158" s="131"/>
      <c r="C158" s="131"/>
      <c r="D158" s="131"/>
      <c r="E158" s="131"/>
      <c r="F158" s="131"/>
      <c r="G158" s="131"/>
    </row>
    <row r="159" spans="1:7" x14ac:dyDescent="0.2">
      <c r="A159" s="131"/>
      <c r="B159" s="131"/>
      <c r="C159" s="131"/>
      <c r="D159" s="131"/>
      <c r="E159" s="131"/>
      <c r="F159" s="131"/>
      <c r="G159" s="131"/>
    </row>
    <row r="160" spans="1:7" x14ac:dyDescent="0.2">
      <c r="A160" s="131"/>
      <c r="B160" s="131"/>
      <c r="C160" s="131"/>
      <c r="D160" s="131"/>
      <c r="E160" s="131"/>
      <c r="F160" s="131"/>
      <c r="G160" s="131"/>
    </row>
    <row r="161" spans="1:6" x14ac:dyDescent="0.2">
      <c r="A161" s="131"/>
      <c r="B161" s="131"/>
      <c r="C161" s="131"/>
      <c r="D161" s="131"/>
      <c r="E161" s="131"/>
      <c r="F161" s="131"/>
    </row>
  </sheetData>
  <pageMargins left="0.25" right="0.25" top="0.75" bottom="0.5" header="0.5" footer="0.5"/>
  <pageSetup scale="5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>
      <selection activeCell="R10" sqref="R10"/>
    </sheetView>
  </sheetViews>
  <sheetFormatPr defaultColWidth="8.85546875" defaultRowHeight="24" customHeight="1" x14ac:dyDescent="0.25"/>
  <cols>
    <col min="1" max="1" width="4.28515625" style="126" customWidth="1"/>
    <col min="2" max="2" width="11.42578125" style="125" customWidth="1"/>
    <col min="3" max="3" width="9.85546875" style="125" customWidth="1"/>
    <col min="4" max="4" width="81.140625" style="126" customWidth="1"/>
    <col min="5" max="5" width="5.42578125" style="126" customWidth="1"/>
    <col min="6" max="20" width="9.85546875" style="126" customWidth="1"/>
    <col min="21" max="16384" width="8.85546875" style="126"/>
  </cols>
  <sheetData>
    <row r="2" spans="2:3" ht="24" customHeight="1" x14ac:dyDescent="0.3">
      <c r="B2" s="124" t="s">
        <v>26</v>
      </c>
    </row>
    <row r="3" spans="2:3" ht="24" customHeight="1" x14ac:dyDescent="0.2">
      <c r="B3" s="126"/>
      <c r="C3" s="126"/>
    </row>
    <row r="4" spans="2:3" ht="24" customHeight="1" x14ac:dyDescent="0.2">
      <c r="B4" s="126"/>
      <c r="C4" s="126"/>
    </row>
    <row r="5" spans="2:3" ht="24" customHeight="1" x14ac:dyDescent="0.2">
      <c r="B5" s="126"/>
      <c r="C5" s="126"/>
    </row>
    <row r="6" spans="2:3" s="127" customFormat="1" ht="24" customHeight="1" x14ac:dyDescent="0.2"/>
    <row r="7" spans="2:3" ht="24" customHeight="1" x14ac:dyDescent="0.2">
      <c r="B7" s="126"/>
      <c r="C7" s="126"/>
    </row>
    <row r="8" spans="2:3" ht="24" customHeight="1" x14ac:dyDescent="0.2">
      <c r="B8" s="126"/>
      <c r="C8" s="126"/>
    </row>
    <row r="9" spans="2:3" ht="24" customHeight="1" x14ac:dyDescent="0.2">
      <c r="B9" s="126"/>
      <c r="C9" s="126"/>
    </row>
    <row r="10" spans="2:3" ht="24" customHeight="1" x14ac:dyDescent="0.2">
      <c r="B10" s="126"/>
      <c r="C10" s="126"/>
    </row>
  </sheetData>
  <pageMargins left="0.7" right="0.95" top="0.75" bottom="0.75" header="0.3" footer="0.3"/>
  <pageSetup scale="7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showGridLines="0" workbookViewId="0">
      <pane xSplit="2" ySplit="6" topLeftCell="V7" activePane="bottomRight" state="frozen"/>
      <selection pane="topRight" activeCell="C1" sqref="C1"/>
      <selection pane="bottomLeft" activeCell="A7" sqref="A7"/>
      <selection pane="bottomRight" activeCell="AO40" sqref="AO40"/>
    </sheetView>
  </sheetViews>
  <sheetFormatPr defaultColWidth="12.7109375" defaultRowHeight="13.5" customHeight="1" x14ac:dyDescent="0.2"/>
  <cols>
    <col min="1" max="1" width="15.7109375" style="7" customWidth="1"/>
    <col min="2" max="2" width="45.42578125" style="7" customWidth="1"/>
    <col min="3" max="3" width="12.7109375" style="7" customWidth="1"/>
    <col min="4" max="4" width="1.7109375" style="7" customWidth="1"/>
    <col min="5" max="5" width="12.7109375" style="7" customWidth="1"/>
    <col min="6" max="6" width="1.7109375" style="7" customWidth="1"/>
    <col min="7" max="7" width="12.7109375" style="7" customWidth="1"/>
    <col min="8" max="8" width="1.7109375" style="7" customWidth="1"/>
    <col min="9" max="9" width="12.7109375" style="6" customWidth="1"/>
    <col min="10" max="10" width="1.7109375" style="7" customWidth="1"/>
    <col min="11" max="11" width="12.7109375" style="7" customWidth="1"/>
    <col min="12" max="12" width="1.7109375" style="7" customWidth="1"/>
    <col min="13" max="13" width="12.7109375" style="7" customWidth="1"/>
    <col min="14" max="14" width="1.7109375" style="7" customWidth="1"/>
    <col min="15" max="15" width="12.7109375" style="7" customWidth="1"/>
    <col min="16" max="16" width="1.7109375" style="7" customWidth="1"/>
    <col min="17" max="17" width="12.7109375" style="6" customWidth="1"/>
    <col min="18" max="18" width="1.7109375" style="7" customWidth="1"/>
    <col min="19" max="19" width="12.7109375" style="7" customWidth="1"/>
    <col min="20" max="20" width="1.7109375" style="7" customWidth="1"/>
    <col min="21" max="21" width="12.7109375" style="7" customWidth="1"/>
    <col min="22" max="22" width="1.7109375" style="7" customWidth="1"/>
    <col min="23" max="23" width="12.7109375" style="7" customWidth="1"/>
    <col min="24" max="24" width="1.7109375" style="7" customWidth="1"/>
    <col min="25" max="25" width="12.7109375" style="6" customWidth="1"/>
    <col min="26" max="26" width="1.7109375" style="7" customWidth="1"/>
    <col min="27" max="27" width="12.7109375" style="7" customWidth="1"/>
    <col min="28" max="28" width="1.7109375" style="7" customWidth="1"/>
    <col min="29" max="29" width="12.7109375" style="7" customWidth="1"/>
    <col min="30" max="30" width="1.7109375" style="7" customWidth="1"/>
    <col min="31" max="31" width="12.7109375" style="7" customWidth="1"/>
    <col min="32" max="32" width="1.7109375" style="7" customWidth="1"/>
    <col min="33" max="33" width="12.7109375" style="7" customWidth="1"/>
    <col min="34" max="34" width="1.7109375" style="7" customWidth="1"/>
    <col min="35" max="35" width="12.7109375" style="6" customWidth="1"/>
    <col min="36" max="36" width="1.7109375" style="7" customWidth="1"/>
    <col min="37" max="37" width="13" style="69" customWidth="1"/>
    <col min="38" max="16384" width="12.7109375" style="7"/>
  </cols>
  <sheetData>
    <row r="1" spans="1:38" s="4" customFormat="1" ht="19.5" customHeight="1" x14ac:dyDescent="0.25">
      <c r="A1" s="2" t="s">
        <v>36</v>
      </c>
      <c r="I1" s="5"/>
      <c r="Q1" s="5"/>
      <c r="Y1" s="5"/>
      <c r="AI1" s="5"/>
      <c r="AK1" s="68"/>
    </row>
    <row r="2" spans="1:38" s="4" customFormat="1" ht="15" customHeight="1" x14ac:dyDescent="0.25">
      <c r="A2" s="62" t="s">
        <v>41</v>
      </c>
      <c r="B2" s="63"/>
      <c r="I2" s="5"/>
      <c r="Q2" s="5"/>
      <c r="Y2" s="5"/>
      <c r="AC2" s="4" t="s">
        <v>0</v>
      </c>
      <c r="AI2" s="5"/>
      <c r="AJ2" s="4" t="s">
        <v>0</v>
      </c>
      <c r="AK2" s="68"/>
    </row>
    <row r="3" spans="1:38" s="4" customFormat="1" ht="15" customHeight="1" x14ac:dyDescent="0.25">
      <c r="A3" s="3" t="s">
        <v>0</v>
      </c>
      <c r="I3" s="5"/>
      <c r="Q3" s="5"/>
      <c r="Y3" s="5"/>
      <c r="AI3" s="5"/>
      <c r="AK3" s="68"/>
    </row>
    <row r="4" spans="1:38" ht="13.5" customHeight="1" thickBot="1" x14ac:dyDescent="0.25">
      <c r="A4" s="6"/>
    </row>
    <row r="5" spans="1:38" ht="13.5" customHeight="1" x14ac:dyDescent="0.2">
      <c r="A5" s="470" t="s">
        <v>1</v>
      </c>
      <c r="B5" s="471"/>
      <c r="C5" s="47" t="s">
        <v>2</v>
      </c>
      <c r="D5" s="9"/>
      <c r="E5" s="8" t="s">
        <v>3</v>
      </c>
      <c r="F5" s="10"/>
      <c r="G5" s="8" t="s">
        <v>4</v>
      </c>
      <c r="H5" s="10"/>
      <c r="I5" s="11" t="s">
        <v>5</v>
      </c>
      <c r="J5" s="10"/>
      <c r="K5" s="8" t="s">
        <v>6</v>
      </c>
      <c r="L5" s="10"/>
      <c r="M5" s="8" t="s">
        <v>7</v>
      </c>
      <c r="N5" s="10"/>
      <c r="O5" s="12" t="s">
        <v>8</v>
      </c>
      <c r="P5" s="10"/>
      <c r="Q5" s="11" t="s">
        <v>9</v>
      </c>
      <c r="R5" s="10"/>
      <c r="S5" s="12" t="s">
        <v>10</v>
      </c>
      <c r="T5" s="10"/>
      <c r="U5" s="12" t="s">
        <v>11</v>
      </c>
      <c r="V5" s="10"/>
      <c r="W5" s="12" t="s">
        <v>12</v>
      </c>
      <c r="X5" s="10"/>
      <c r="Y5" s="13" t="s">
        <v>13</v>
      </c>
      <c r="Z5" s="10"/>
      <c r="AA5" s="12" t="s">
        <v>14</v>
      </c>
      <c r="AB5" s="10"/>
      <c r="AC5" s="12" t="s">
        <v>15</v>
      </c>
      <c r="AD5" s="10"/>
      <c r="AE5" s="12" t="s">
        <v>16</v>
      </c>
      <c r="AF5" s="10"/>
      <c r="AG5" s="51" t="s">
        <v>17</v>
      </c>
      <c r="AH5" s="9"/>
      <c r="AI5" s="14" t="s">
        <v>18</v>
      </c>
      <c r="AJ5" s="10"/>
      <c r="AK5" s="70" t="s">
        <v>42</v>
      </c>
    </row>
    <row r="6" spans="1:38" ht="13.5" customHeight="1" thickBot="1" x14ac:dyDescent="0.25">
      <c r="A6" s="472"/>
      <c r="B6" s="473"/>
      <c r="C6" s="48">
        <v>2013</v>
      </c>
      <c r="D6" s="16"/>
      <c r="E6" s="15">
        <f>C6</f>
        <v>2013</v>
      </c>
      <c r="F6" s="16"/>
      <c r="G6" s="15">
        <f>E6</f>
        <v>2013</v>
      </c>
      <c r="H6" s="16"/>
      <c r="I6" s="17">
        <f>+G6</f>
        <v>2013</v>
      </c>
      <c r="J6" s="16"/>
      <c r="K6" s="15">
        <f>I6</f>
        <v>2013</v>
      </c>
      <c r="L6" s="16"/>
      <c r="M6" s="15">
        <f>K6</f>
        <v>2013</v>
      </c>
      <c r="N6" s="16"/>
      <c r="O6" s="18">
        <f>M6</f>
        <v>2013</v>
      </c>
      <c r="P6" s="16"/>
      <c r="Q6" s="17">
        <f>+O6</f>
        <v>2013</v>
      </c>
      <c r="R6" s="16"/>
      <c r="S6" s="18">
        <f>O6</f>
        <v>2013</v>
      </c>
      <c r="T6" s="16"/>
      <c r="U6" s="18">
        <f>S6</f>
        <v>2013</v>
      </c>
      <c r="V6" s="16"/>
      <c r="W6" s="18">
        <f>U6</f>
        <v>2013</v>
      </c>
      <c r="X6" s="16"/>
      <c r="Y6" s="19">
        <f>+W6</f>
        <v>2013</v>
      </c>
      <c r="Z6" s="16"/>
      <c r="AA6" s="18">
        <f>W6</f>
        <v>2013</v>
      </c>
      <c r="AB6" s="16"/>
      <c r="AC6" s="18">
        <f>AA6</f>
        <v>2013</v>
      </c>
      <c r="AD6" s="16"/>
      <c r="AE6" s="18">
        <f>AC6</f>
        <v>2013</v>
      </c>
      <c r="AF6" s="16"/>
      <c r="AG6" s="52">
        <f>+AE6</f>
        <v>2013</v>
      </c>
      <c r="AH6" s="16"/>
      <c r="AI6" s="20">
        <f>+AG6</f>
        <v>2013</v>
      </c>
      <c r="AJ6" s="16"/>
      <c r="AK6" s="71">
        <f>AI6</f>
        <v>2013</v>
      </c>
    </row>
    <row r="7" spans="1:38" ht="13.5" customHeight="1" x14ac:dyDescent="0.2">
      <c r="A7" s="21"/>
      <c r="B7" s="49"/>
      <c r="C7" s="22"/>
      <c r="D7" s="22"/>
      <c r="E7" s="22"/>
      <c r="F7" s="22"/>
      <c r="G7" s="22"/>
      <c r="H7" s="22"/>
      <c r="I7" s="23"/>
      <c r="J7" s="22"/>
      <c r="K7" s="22"/>
      <c r="L7" s="22"/>
      <c r="M7" s="22"/>
      <c r="N7" s="22"/>
      <c r="O7" s="22"/>
      <c r="P7" s="22"/>
      <c r="Q7" s="23"/>
      <c r="R7" s="22"/>
      <c r="S7" s="22"/>
      <c r="T7" s="22"/>
      <c r="U7" s="22"/>
      <c r="V7" s="22"/>
      <c r="W7" s="22"/>
      <c r="X7" s="22"/>
      <c r="Y7" s="23"/>
      <c r="Z7" s="22"/>
      <c r="AA7" s="22"/>
      <c r="AB7" s="22"/>
      <c r="AC7" s="22"/>
      <c r="AD7" s="22"/>
      <c r="AE7" s="22"/>
      <c r="AF7" s="22"/>
      <c r="AG7" s="22"/>
      <c r="AH7" s="24"/>
      <c r="AI7" s="25"/>
      <c r="AJ7" s="22"/>
      <c r="AK7" s="72"/>
    </row>
    <row r="8" spans="1:38" s="139" customFormat="1" ht="13.5" customHeight="1" x14ac:dyDescent="0.2">
      <c r="A8" s="132" t="s">
        <v>39</v>
      </c>
      <c r="B8" s="133" t="s">
        <v>0</v>
      </c>
      <c r="C8" s="134">
        <v>98812.53</v>
      </c>
      <c r="D8" s="284"/>
      <c r="E8" s="134">
        <v>79302.759999999995</v>
      </c>
      <c r="F8" s="134"/>
      <c r="G8" s="134">
        <v>88451.99</v>
      </c>
      <c r="H8" s="134"/>
      <c r="I8" s="134">
        <f>C8+E8+G8</f>
        <v>266567.27999999997</v>
      </c>
      <c r="J8" s="284"/>
      <c r="K8" s="134">
        <v>88360.13</v>
      </c>
      <c r="L8" s="284"/>
      <c r="M8" s="134">
        <v>92845.71</v>
      </c>
      <c r="N8" s="284"/>
      <c r="O8" s="134">
        <v>84533.46</v>
      </c>
      <c r="P8" s="284"/>
      <c r="Q8" s="134">
        <f>K8+M8+O8</f>
        <v>265739.30000000005</v>
      </c>
      <c r="R8" s="284"/>
      <c r="S8" s="134">
        <v>90783</v>
      </c>
      <c r="T8" s="284"/>
      <c r="U8" s="134">
        <v>85436.3</v>
      </c>
      <c r="V8" s="284"/>
      <c r="W8" s="134">
        <v>92315.15</v>
      </c>
      <c r="X8" s="134"/>
      <c r="Y8" s="134">
        <f>S8+U8+W8</f>
        <v>268534.44999999995</v>
      </c>
      <c r="Z8" s="134"/>
      <c r="AA8" s="134">
        <v>96082.65</v>
      </c>
      <c r="AB8" s="134"/>
      <c r="AC8" s="134">
        <v>107018.06</v>
      </c>
      <c r="AD8" s="134"/>
      <c r="AE8" s="134">
        <v>107195.08</v>
      </c>
      <c r="AF8" s="284"/>
      <c r="AG8" s="134">
        <f>AA8+AC8+AE8</f>
        <v>310295.78999999998</v>
      </c>
      <c r="AH8" s="285"/>
      <c r="AI8" s="286">
        <f>C8+E8+G8+K8+M8+O8+S8+U8+W8+AA8+AC8+AE8</f>
        <v>1111136.82</v>
      </c>
      <c r="AJ8" s="284"/>
      <c r="AK8" s="138">
        <f>AVERAGE(C8,E8,G8,K8,M8,O8,S8,U8,W8,AA8,AC8,AE8)</f>
        <v>92594.735000000001</v>
      </c>
    </row>
    <row r="9" spans="1:38" s="139" customFormat="1" ht="13.5" customHeight="1" x14ac:dyDescent="0.2">
      <c r="A9" s="132" t="s">
        <v>31</v>
      </c>
      <c r="B9" s="133"/>
      <c r="C9" s="140">
        <f>C8/$AI$8</f>
        <v>8.8929219355722539E-2</v>
      </c>
      <c r="D9" s="284"/>
      <c r="E9" s="140">
        <f>E8/$AI$8</f>
        <v>7.137083262167479E-2</v>
      </c>
      <c r="F9" s="134"/>
      <c r="G9" s="140">
        <f>G8/$AI$8</f>
        <v>7.9604949100687702E-2</v>
      </c>
      <c r="H9" s="140"/>
      <c r="I9" s="140">
        <f>I8/$AI$8</f>
        <v>0.23990500107808502</v>
      </c>
      <c r="J9" s="140"/>
      <c r="K9" s="140">
        <f>K8/$AI$8</f>
        <v>7.9522277013554465E-2</v>
      </c>
      <c r="L9" s="140"/>
      <c r="M9" s="140">
        <f>M8/$AI$8</f>
        <v>8.3559205607100659E-2</v>
      </c>
      <c r="N9" s="140"/>
      <c r="O9" s="140">
        <f>O8/$AI$8</f>
        <v>7.6078353699052109E-2</v>
      </c>
      <c r="P9" s="140"/>
      <c r="Q9" s="140">
        <f>Q8/$AI$8</f>
        <v>0.23915983631970728</v>
      </c>
      <c r="R9" s="140"/>
      <c r="S9" s="140">
        <f>S8/$AI$8</f>
        <v>8.1702809560392387E-2</v>
      </c>
      <c r="T9" s="140"/>
      <c r="U9" s="140">
        <f>U8/$AI$8</f>
        <v>7.6890890898566391E-2</v>
      </c>
      <c r="V9" s="140"/>
      <c r="W9" s="140">
        <f>W8/$AI$8</f>
        <v>8.3081712655332568E-2</v>
      </c>
      <c r="X9" s="140"/>
      <c r="Y9" s="140">
        <f>Y8/$AI$8</f>
        <v>0.2416754131142913</v>
      </c>
      <c r="Z9" s="140"/>
      <c r="AA9" s="140">
        <f>AA8/$AI$8</f>
        <v>8.6472384201974326E-2</v>
      </c>
      <c r="AB9" s="140"/>
      <c r="AC9" s="140">
        <f>AC8/$AI$8</f>
        <v>9.63140254860783E-2</v>
      </c>
      <c r="AD9" s="140"/>
      <c r="AE9" s="140">
        <f>AE8/$AI$8</f>
        <v>9.6473339799863708E-2</v>
      </c>
      <c r="AF9" s="140"/>
      <c r="AG9" s="140">
        <f>AG8/$AI$8</f>
        <v>0.27925974948791632</v>
      </c>
      <c r="AH9" s="140"/>
      <c r="AI9" s="140">
        <f>AI8/$AI$8</f>
        <v>1</v>
      </c>
      <c r="AJ9" s="284"/>
      <c r="AK9" s="138"/>
    </row>
    <row r="10" spans="1:38" s="148" customFormat="1" ht="13.5" customHeight="1" x14ac:dyDescent="0.2">
      <c r="A10" s="132"/>
      <c r="B10" s="143"/>
      <c r="C10" s="144"/>
      <c r="D10" s="287"/>
      <c r="E10" s="144"/>
      <c r="F10" s="144"/>
      <c r="G10" s="144"/>
      <c r="H10" s="144"/>
      <c r="I10" s="134"/>
      <c r="J10" s="287"/>
      <c r="K10" s="144"/>
      <c r="L10" s="287"/>
      <c r="M10" s="144"/>
      <c r="N10" s="287"/>
      <c r="O10" s="144"/>
      <c r="P10" s="287"/>
      <c r="Q10" s="134"/>
      <c r="R10" s="287"/>
      <c r="S10" s="144"/>
      <c r="T10" s="287"/>
      <c r="U10" s="144"/>
      <c r="V10" s="287"/>
      <c r="W10" s="144"/>
      <c r="X10" s="144"/>
      <c r="Y10" s="134"/>
      <c r="Z10" s="144"/>
      <c r="AA10" s="144"/>
      <c r="AB10" s="144"/>
      <c r="AC10" s="144"/>
      <c r="AD10" s="144"/>
      <c r="AE10" s="144"/>
      <c r="AF10" s="287"/>
      <c r="AG10" s="144"/>
      <c r="AH10" s="287"/>
      <c r="AI10" s="286"/>
      <c r="AJ10" s="287"/>
      <c r="AK10" s="138"/>
    </row>
    <row r="11" spans="1:38" ht="13.5" customHeight="1" thickBot="1" x14ac:dyDescent="0.25">
      <c r="A11" s="149" t="s">
        <v>40</v>
      </c>
      <c r="B11" s="150"/>
      <c r="C11" s="288">
        <f>C8*12</f>
        <v>1185750.3599999999</v>
      </c>
      <c r="D11" s="151"/>
      <c r="E11" s="288">
        <f>E8*12</f>
        <v>951633.11999999988</v>
      </c>
      <c r="F11" s="151"/>
      <c r="G11" s="288">
        <f>G8*12</f>
        <v>1061423.8800000001</v>
      </c>
      <c r="H11" s="151"/>
      <c r="I11" s="289">
        <f>I8*(12/3)</f>
        <v>1066269.1199999999</v>
      </c>
      <c r="J11" s="151"/>
      <c r="K11" s="288">
        <f>K8*12</f>
        <v>1060321.56</v>
      </c>
      <c r="L11" s="151"/>
      <c r="M11" s="288">
        <f>M8*12</f>
        <v>1114148.52</v>
      </c>
      <c r="N11" s="151"/>
      <c r="O11" s="288">
        <f>O8*12</f>
        <v>1014401.52</v>
      </c>
      <c r="P11" s="151"/>
      <c r="Q11" s="289">
        <f>Q8*(12/3)</f>
        <v>1062957.2000000002</v>
      </c>
      <c r="R11" s="151"/>
      <c r="S11" s="288">
        <f>S8*12</f>
        <v>1089396</v>
      </c>
      <c r="T11" s="151"/>
      <c r="U11" s="288">
        <f>U8*12</f>
        <v>1025235.6000000001</v>
      </c>
      <c r="V11" s="151"/>
      <c r="W11" s="288">
        <f>W8*12</f>
        <v>1107781.7999999998</v>
      </c>
      <c r="X11" s="151"/>
      <c r="Y11" s="289">
        <f>Y8*(12/3)</f>
        <v>1074137.7999999998</v>
      </c>
      <c r="Z11" s="151"/>
      <c r="AA11" s="288">
        <f>AA8*12</f>
        <v>1152991.7999999998</v>
      </c>
      <c r="AB11" s="290"/>
      <c r="AC11" s="288">
        <f>AC8*12</f>
        <v>1284216.72</v>
      </c>
      <c r="AD11" s="291"/>
      <c r="AE11" s="289">
        <f>AE8*(12/3)</f>
        <v>428780.32</v>
      </c>
      <c r="AF11" s="291"/>
      <c r="AG11" s="292">
        <f>AG8*(12/3)</f>
        <v>1241183.1599999999</v>
      </c>
      <c r="AH11" s="291"/>
      <c r="AI11" s="293">
        <f>AI8</f>
        <v>1111136.82</v>
      </c>
      <c r="AJ11" s="290"/>
      <c r="AK11" s="294" t="s">
        <v>0</v>
      </c>
    </row>
    <row r="12" spans="1:38" ht="13.5" customHeight="1" x14ac:dyDescent="0.2">
      <c r="A12" s="50"/>
      <c r="B12" s="53"/>
      <c r="C12" s="26"/>
      <c r="D12" s="26"/>
      <c r="E12" s="26"/>
      <c r="F12" s="26"/>
      <c r="G12" s="26"/>
      <c r="H12" s="26"/>
      <c r="I12" s="44"/>
      <c r="J12" s="26"/>
      <c r="K12" s="26"/>
      <c r="L12" s="26"/>
      <c r="M12" s="26"/>
      <c r="N12" s="26"/>
      <c r="O12" s="26"/>
      <c r="P12" s="26"/>
      <c r="Q12" s="44"/>
      <c r="R12" s="26"/>
      <c r="S12" s="26"/>
      <c r="T12" s="26"/>
      <c r="U12" s="26"/>
      <c r="V12" s="26"/>
      <c r="W12" s="26"/>
      <c r="X12" s="26"/>
      <c r="Y12" s="27"/>
      <c r="Z12" s="26"/>
      <c r="AA12" s="46"/>
      <c r="AB12" s="42"/>
      <c r="AC12" s="46"/>
      <c r="AD12" s="42"/>
      <c r="AE12" s="26"/>
      <c r="AF12" s="36"/>
      <c r="AG12" s="36"/>
      <c r="AH12" s="36"/>
      <c r="AI12" s="29"/>
      <c r="AJ12" s="42"/>
      <c r="AK12" s="73"/>
    </row>
    <row r="13" spans="1:38" s="167" customFormat="1" ht="13.5" customHeight="1" x14ac:dyDescent="0.2">
      <c r="A13" s="161" t="s">
        <v>27</v>
      </c>
      <c r="B13" s="162"/>
      <c r="C13" s="163">
        <v>69569.17</v>
      </c>
      <c r="D13" s="164"/>
      <c r="E13" s="163">
        <v>47804.03</v>
      </c>
      <c r="F13" s="164"/>
      <c r="G13" s="163">
        <v>50153.83</v>
      </c>
      <c r="H13" s="164"/>
      <c r="I13" s="163">
        <f>C13+E13+G13</f>
        <v>167527.03</v>
      </c>
      <c r="J13" s="164"/>
      <c r="K13" s="163">
        <v>46416.95</v>
      </c>
      <c r="L13" s="164"/>
      <c r="M13" s="163">
        <v>59200.07</v>
      </c>
      <c r="N13" s="164"/>
      <c r="O13" s="163">
        <v>40705.919999999998</v>
      </c>
      <c r="P13" s="164"/>
      <c r="Q13" s="163">
        <f>K13+M13+O13</f>
        <v>146322.94</v>
      </c>
      <c r="R13" s="164"/>
      <c r="S13" s="163">
        <v>58257.64</v>
      </c>
      <c r="T13" s="164"/>
      <c r="U13" s="163">
        <v>37655.72</v>
      </c>
      <c r="V13" s="164"/>
      <c r="W13" s="163">
        <v>53199.65</v>
      </c>
      <c r="X13" s="164"/>
      <c r="Y13" s="163">
        <f>S13+U13+W13</f>
        <v>149113.01</v>
      </c>
      <c r="Z13" s="164"/>
      <c r="AA13" s="295">
        <v>49829.25</v>
      </c>
      <c r="AB13" s="164"/>
      <c r="AC13" s="295">
        <v>72471.69</v>
      </c>
      <c r="AD13" s="164"/>
      <c r="AE13" s="295">
        <v>61015.61</v>
      </c>
      <c r="AF13" s="164"/>
      <c r="AG13" s="296">
        <v>1240.7</v>
      </c>
      <c r="AH13" s="164"/>
      <c r="AI13" s="297">
        <f>C13+E13+G13+K13+M13+O13+S13+U13+W13+AA13+AC13+AE13</f>
        <v>646279.52999999991</v>
      </c>
      <c r="AJ13" s="164"/>
      <c r="AK13" s="209">
        <f>AVERAGE(C13,E13,G13,K13,M13,O13,S13,U13,W13,AA13,AC13,AE13)</f>
        <v>53856.627499999995</v>
      </c>
      <c r="AL13" s="298"/>
    </row>
    <row r="14" spans="1:38" s="50" customFormat="1" ht="13.5" customHeight="1" x14ac:dyDescent="0.2">
      <c r="A14" s="31"/>
      <c r="B14" s="30"/>
      <c r="C14" s="54"/>
      <c r="D14" s="55"/>
      <c r="E14" s="54"/>
      <c r="F14" s="55"/>
      <c r="G14" s="54"/>
      <c r="H14" s="55"/>
      <c r="I14" s="54"/>
      <c r="J14" s="55"/>
      <c r="K14" s="54"/>
      <c r="L14" s="55"/>
      <c r="M14" s="54"/>
      <c r="N14" s="55"/>
      <c r="O14" s="54"/>
      <c r="P14" s="55"/>
      <c r="Q14" s="54"/>
      <c r="R14" s="55"/>
      <c r="S14" s="54"/>
      <c r="T14" s="55"/>
      <c r="U14" s="54"/>
      <c r="V14" s="55"/>
      <c r="W14" s="54"/>
      <c r="X14" s="55"/>
      <c r="Y14" s="54"/>
      <c r="Z14" s="55"/>
      <c r="AA14" s="54"/>
      <c r="AB14" s="55"/>
      <c r="AC14" s="54"/>
      <c r="AD14" s="55"/>
      <c r="AE14" s="54"/>
      <c r="AF14" s="55"/>
      <c r="AG14" s="56"/>
      <c r="AH14" s="55"/>
      <c r="AI14" s="64"/>
      <c r="AJ14" s="55"/>
      <c r="AK14" s="74"/>
      <c r="AL14" s="7"/>
    </row>
    <row r="15" spans="1:38" s="50" customFormat="1" ht="13.5" customHeight="1" x14ac:dyDescent="0.2">
      <c r="A15" s="170" t="s">
        <v>28</v>
      </c>
      <c r="B15" s="171"/>
      <c r="C15" s="172">
        <f>C13/C8</f>
        <v>0.70405210756166248</v>
      </c>
      <c r="D15" s="173"/>
      <c r="E15" s="172">
        <f>E13/E8</f>
        <v>0.60280411425781399</v>
      </c>
      <c r="F15" s="173"/>
      <c r="G15" s="172">
        <f>G13/G8</f>
        <v>0.56701754251091463</v>
      </c>
      <c r="H15" s="173"/>
      <c r="I15" s="172">
        <f>I13/I8</f>
        <v>0.6284605897618043</v>
      </c>
      <c r="J15" s="173"/>
      <c r="K15" s="172">
        <f>K13/K8</f>
        <v>0.52531554672905068</v>
      </c>
      <c r="L15" s="173"/>
      <c r="M15" s="172">
        <f>M13/M8</f>
        <v>0.63761772084030588</v>
      </c>
      <c r="N15" s="173"/>
      <c r="O15" s="172">
        <f>O13/O8</f>
        <v>0.48153618697259043</v>
      </c>
      <c r="P15" s="173"/>
      <c r="Q15" s="172">
        <f>Q13/Q8</f>
        <v>0.55062589537941875</v>
      </c>
      <c r="R15" s="173"/>
      <c r="S15" s="172">
        <f>S13/S8</f>
        <v>0.6417241113424319</v>
      </c>
      <c r="T15" s="173"/>
      <c r="U15" s="172">
        <f>U13/U8</f>
        <v>0.44074614654426747</v>
      </c>
      <c r="V15" s="173"/>
      <c r="W15" s="172">
        <f>W13/W8</f>
        <v>0.57628298280401435</v>
      </c>
      <c r="X15" s="173"/>
      <c r="Y15" s="172">
        <f>Y13/Y8</f>
        <v>0.55528447094963063</v>
      </c>
      <c r="Z15" s="173"/>
      <c r="AA15" s="299">
        <f>AA13/AA8</f>
        <v>0.51860819825431548</v>
      </c>
      <c r="AB15" s="173"/>
      <c r="AC15" s="299">
        <f>AC13/AC8</f>
        <v>0.67719121426794693</v>
      </c>
      <c r="AD15" s="173"/>
      <c r="AE15" s="299">
        <f>AE13/AE8</f>
        <v>0.56920159022223782</v>
      </c>
      <c r="AF15" s="173"/>
      <c r="AG15" s="299">
        <f>AG13/AG8</f>
        <v>3.9984429050745427E-3</v>
      </c>
      <c r="AH15" s="173"/>
      <c r="AI15" s="300">
        <f>AI13/AI8</f>
        <v>0.58163811905720109</v>
      </c>
      <c r="AJ15" s="173"/>
      <c r="AK15" s="176">
        <f>AK13/AK8</f>
        <v>0.5816381190572012</v>
      </c>
    </row>
    <row r="16" spans="1:38" s="50" customFormat="1" ht="13.5" customHeight="1" x14ac:dyDescent="0.2">
      <c r="B16" s="57"/>
      <c r="D16" s="58"/>
      <c r="F16" s="58"/>
      <c r="H16" s="58"/>
      <c r="J16" s="58"/>
      <c r="L16" s="58"/>
      <c r="N16" s="58"/>
      <c r="P16" s="58"/>
      <c r="R16" s="58"/>
      <c r="T16" s="58"/>
      <c r="V16" s="58"/>
      <c r="X16" s="58"/>
      <c r="Z16" s="58"/>
      <c r="AB16" s="58"/>
      <c r="AD16" s="58"/>
      <c r="AF16" s="58"/>
      <c r="AG16" s="59"/>
      <c r="AH16" s="58"/>
      <c r="AI16" s="60"/>
      <c r="AJ16" s="58"/>
      <c r="AK16" s="75"/>
    </row>
    <row r="17" spans="1:38" ht="13.5" customHeight="1" x14ac:dyDescent="0.2">
      <c r="A17" s="170" t="s">
        <v>20</v>
      </c>
      <c r="B17" s="171"/>
      <c r="C17" s="180">
        <v>36668.47</v>
      </c>
      <c r="D17" s="301"/>
      <c r="E17" s="180">
        <v>18518.59</v>
      </c>
      <c r="F17" s="180"/>
      <c r="G17" s="180">
        <v>15525.3</v>
      </c>
      <c r="H17" s="301"/>
      <c r="I17" s="302">
        <f>C17+E17+G17</f>
        <v>70712.36</v>
      </c>
      <c r="J17" s="197"/>
      <c r="K17" s="180">
        <v>15299.11</v>
      </c>
      <c r="L17" s="197"/>
      <c r="M17" s="180">
        <v>25159.39</v>
      </c>
      <c r="N17" s="180"/>
      <c r="O17" s="180">
        <v>7833.85</v>
      </c>
      <c r="P17" s="180"/>
      <c r="Q17" s="302">
        <f>SUM(K17:O17)</f>
        <v>48292.35</v>
      </c>
      <c r="R17" s="180"/>
      <c r="S17" s="180">
        <v>25284.34</v>
      </c>
      <c r="T17" s="180"/>
      <c r="U17" s="180">
        <v>8517.01</v>
      </c>
      <c r="V17" s="180"/>
      <c r="W17" s="180">
        <v>22391.81</v>
      </c>
      <c r="X17" s="301"/>
      <c r="Y17" s="65">
        <f>S17+U17+W17</f>
        <v>56193.16</v>
      </c>
      <c r="Z17" s="197"/>
      <c r="AA17" s="303">
        <v>16075.4</v>
      </c>
      <c r="AB17" s="304"/>
      <c r="AC17" s="303">
        <v>40744.29</v>
      </c>
      <c r="AD17" s="304"/>
      <c r="AE17" s="303">
        <v>29247.27</v>
      </c>
      <c r="AF17" s="304"/>
      <c r="AG17" s="65">
        <f>AA17+AC17+AE17</f>
        <v>86066.96</v>
      </c>
      <c r="AH17" s="304"/>
      <c r="AI17" s="297">
        <f>C17+E17+G17+K17+M17+O17+S17+U17+W17+AA17+AC17+AE17</f>
        <v>261264.83000000002</v>
      </c>
      <c r="AJ17" s="304"/>
      <c r="AK17" s="209">
        <f>AVERAGE(C17,E17,G17,K17,M17,O17,S17,U17,W17,AA17,AC17,AE17)</f>
        <v>21772.069166666668</v>
      </c>
      <c r="AL17" s="7" t="s">
        <v>0</v>
      </c>
    </row>
    <row r="18" spans="1:38" ht="13.5" customHeight="1" x14ac:dyDescent="0.2">
      <c r="A18" s="31"/>
      <c r="B18" s="30"/>
      <c r="C18" s="26"/>
      <c r="D18" s="26"/>
      <c r="E18" s="26"/>
      <c r="F18" s="26"/>
      <c r="G18" s="26"/>
      <c r="H18" s="26"/>
      <c r="I18" s="27"/>
      <c r="J18" s="26"/>
      <c r="K18" s="26"/>
      <c r="L18" s="26"/>
      <c r="M18" s="26"/>
      <c r="N18" s="26"/>
      <c r="O18" s="26"/>
      <c r="P18" s="26"/>
      <c r="Q18" s="27"/>
      <c r="R18" s="26"/>
      <c r="S18" s="26"/>
      <c r="T18" s="26"/>
      <c r="U18" s="26"/>
      <c r="V18" s="26"/>
      <c r="W18" s="26"/>
      <c r="X18" s="26"/>
      <c r="Y18" s="27"/>
      <c r="Z18" s="26"/>
      <c r="AA18" s="26"/>
      <c r="AB18" s="26"/>
      <c r="AC18" s="26"/>
      <c r="AD18" s="26"/>
      <c r="AE18" s="26"/>
      <c r="AF18" s="26"/>
      <c r="AG18" s="46"/>
      <c r="AH18" s="28"/>
      <c r="AI18" s="29"/>
      <c r="AJ18" s="43"/>
      <c r="AK18" s="76"/>
    </row>
    <row r="19" spans="1:38" ht="13.5" customHeight="1" x14ac:dyDescent="0.2">
      <c r="A19" s="170" t="s">
        <v>21</v>
      </c>
      <c r="B19" s="171"/>
      <c r="C19" s="172">
        <f>C17/C8</f>
        <v>0.3710912978343941</v>
      </c>
      <c r="D19" s="172" t="s">
        <v>0</v>
      </c>
      <c r="E19" s="172">
        <f>E17/E8</f>
        <v>0.23351759762207522</v>
      </c>
      <c r="F19" s="172" t="s">
        <v>0</v>
      </c>
      <c r="G19" s="172">
        <f>G17/G8</f>
        <v>0.175522337032779</v>
      </c>
      <c r="H19" s="172"/>
      <c r="I19" s="305">
        <f>I17/I8</f>
        <v>0.26527021620958136</v>
      </c>
      <c r="J19" s="172"/>
      <c r="K19" s="172">
        <f>K17/K8</f>
        <v>0.17314494670843059</v>
      </c>
      <c r="L19" s="172"/>
      <c r="M19" s="172">
        <f>M17/M8</f>
        <v>0.27098064089337026</v>
      </c>
      <c r="N19" s="172"/>
      <c r="O19" s="172">
        <f>O17/O8</f>
        <v>9.2671588268124827E-2</v>
      </c>
      <c r="P19" s="172"/>
      <c r="Q19" s="305">
        <f>Q17/Q8</f>
        <v>0.18172829536316229</v>
      </c>
      <c r="R19" s="172"/>
      <c r="S19" s="172">
        <f>S17/S8</f>
        <v>0.27851403897205423</v>
      </c>
      <c r="T19" s="172"/>
      <c r="U19" s="172">
        <f>U17/U8</f>
        <v>9.9688422836663099E-2</v>
      </c>
      <c r="V19" s="172"/>
      <c r="W19" s="172">
        <f>W17/W8</f>
        <v>0.24255834497371237</v>
      </c>
      <c r="X19" s="172"/>
      <c r="Y19" s="305">
        <f>Y17/Y8</f>
        <v>0.20925866308773422</v>
      </c>
      <c r="Z19" s="172"/>
      <c r="AA19" s="172">
        <f>AA17/AA8</f>
        <v>0.16730804156629736</v>
      </c>
      <c r="AB19" s="172"/>
      <c r="AC19" s="172">
        <f>AC17/AC8</f>
        <v>0.38072349657618537</v>
      </c>
      <c r="AD19" s="306" t="s">
        <v>0</v>
      </c>
      <c r="AE19" s="172">
        <f>AE17/AE8</f>
        <v>0.27284153339873435</v>
      </c>
      <c r="AF19" s="172"/>
      <c r="AG19" s="172">
        <f>AG17/AG8</f>
        <v>0.27737069845517404</v>
      </c>
      <c r="AH19" s="172"/>
      <c r="AI19" s="300">
        <f>AI17/AI8</f>
        <v>0.23513290649480953</v>
      </c>
      <c r="AJ19" s="307"/>
      <c r="AK19" s="176">
        <f>AK17/AK8</f>
        <v>0.23513290649480953</v>
      </c>
    </row>
    <row r="20" spans="1:38" ht="13.5" customHeight="1" x14ac:dyDescent="0.2">
      <c r="A20" s="31"/>
      <c r="B20" s="30"/>
      <c r="C20" s="32"/>
      <c r="D20" s="32"/>
      <c r="E20" s="32"/>
      <c r="F20" s="32"/>
      <c r="G20" s="32"/>
      <c r="H20" s="32"/>
      <c r="I20" s="37"/>
      <c r="J20" s="32"/>
      <c r="K20" s="32"/>
      <c r="L20" s="32"/>
      <c r="M20" s="32" t="s">
        <v>0</v>
      </c>
      <c r="N20" s="32"/>
      <c r="O20" s="32"/>
      <c r="P20" s="32"/>
      <c r="Q20" s="37"/>
      <c r="R20" s="32"/>
      <c r="S20" s="32"/>
      <c r="T20" s="32"/>
      <c r="U20" s="32" t="s">
        <v>0</v>
      </c>
      <c r="V20" s="32"/>
      <c r="W20" s="32"/>
      <c r="X20" s="32"/>
      <c r="Y20" s="37"/>
      <c r="Z20" s="32"/>
      <c r="AA20" s="32"/>
      <c r="AB20" s="32"/>
      <c r="AC20" s="32"/>
      <c r="AD20" s="32"/>
      <c r="AE20" s="32"/>
      <c r="AF20" s="32"/>
      <c r="AG20" s="32"/>
      <c r="AH20" s="32"/>
      <c r="AI20" s="38"/>
      <c r="AJ20" s="35"/>
      <c r="AK20" s="77"/>
    </row>
    <row r="21" spans="1:38" s="190" customFormat="1" ht="13.5" customHeight="1" x14ac:dyDescent="0.2">
      <c r="A21" s="186" t="s">
        <v>22</v>
      </c>
      <c r="B21" s="187"/>
      <c r="C21" s="65">
        <v>29438.25</v>
      </c>
      <c r="D21" s="65"/>
      <c r="E21" s="65">
        <v>14011.36</v>
      </c>
      <c r="F21" s="65"/>
      <c r="G21" s="65">
        <v>10373.049999999999</v>
      </c>
      <c r="H21" s="65"/>
      <c r="I21" s="65">
        <f>C21+E21+G21</f>
        <v>53822.66</v>
      </c>
      <c r="J21" s="65"/>
      <c r="K21" s="65">
        <v>10514.27</v>
      </c>
      <c r="L21" s="65"/>
      <c r="M21" s="65">
        <v>19042.89</v>
      </c>
      <c r="N21" s="308"/>
      <c r="O21" s="65">
        <v>3001.02</v>
      </c>
      <c r="P21" s="65"/>
      <c r="Q21" s="65">
        <f>K21+M21+O21</f>
        <v>32558.18</v>
      </c>
      <c r="R21" s="65"/>
      <c r="S21" s="65">
        <v>20419.84</v>
      </c>
      <c r="T21" s="308"/>
      <c r="U21" s="65">
        <v>2985.28</v>
      </c>
      <c r="V21" s="65"/>
      <c r="W21" s="65">
        <v>17493.36</v>
      </c>
      <c r="X21" s="65"/>
      <c r="Y21" s="65">
        <f>S21+U21+W21</f>
        <v>40898.479999999996</v>
      </c>
      <c r="Z21" s="308"/>
      <c r="AA21" s="65">
        <v>10967.15</v>
      </c>
      <c r="AB21" s="65"/>
      <c r="AC21" s="65">
        <v>35932.639999999999</v>
      </c>
      <c r="AD21" s="65"/>
      <c r="AE21" s="65">
        <v>24235.78</v>
      </c>
      <c r="AF21" s="308"/>
      <c r="AG21" s="65">
        <f>AA21+AC21+AE21</f>
        <v>71135.570000000007</v>
      </c>
      <c r="AH21" s="65"/>
      <c r="AI21" s="309">
        <f>C21+E21+G21+K21+M21+O21+S21+U21+W21+AA21+AC21+AE21</f>
        <v>198414.88999999998</v>
      </c>
      <c r="AJ21" s="308"/>
      <c r="AK21" s="209">
        <f>AVERAGE(C21,E21,G21,K21,M21,O21,S21,U21,W21,AA21,AC21,AE21)</f>
        <v>16534.574166666665</v>
      </c>
    </row>
    <row r="22" spans="1:38" ht="13.5" customHeight="1" x14ac:dyDescent="0.2">
      <c r="A22" s="31"/>
      <c r="B22" s="30"/>
      <c r="C22" s="61"/>
      <c r="D22" s="66"/>
      <c r="E22" s="66"/>
      <c r="F22" s="66"/>
      <c r="G22" s="66"/>
      <c r="H22" s="66"/>
      <c r="I22" s="44"/>
      <c r="J22" s="66"/>
      <c r="K22" s="66"/>
      <c r="L22" s="66"/>
      <c r="M22" s="66"/>
      <c r="N22" s="67"/>
      <c r="O22" s="66"/>
      <c r="P22" s="66"/>
      <c r="Q22" s="45"/>
      <c r="R22" s="66"/>
      <c r="S22" s="66"/>
      <c r="T22" s="42"/>
      <c r="U22" s="36" t="s">
        <v>0</v>
      </c>
      <c r="V22" s="36"/>
      <c r="W22" s="42"/>
      <c r="X22" s="36"/>
      <c r="Y22" s="44"/>
      <c r="Z22" s="42"/>
      <c r="AA22" s="36"/>
      <c r="AB22" s="36"/>
      <c r="AC22" s="42"/>
      <c r="AD22" s="36"/>
      <c r="AE22" s="36"/>
      <c r="AF22" s="42"/>
      <c r="AG22" s="36"/>
      <c r="AH22" s="36"/>
      <c r="AI22" s="45"/>
      <c r="AJ22" s="28"/>
      <c r="AK22" s="76"/>
    </row>
    <row r="23" spans="1:38" ht="13.5" customHeight="1" x14ac:dyDescent="0.2">
      <c r="A23" s="170" t="s">
        <v>23</v>
      </c>
      <c r="B23" s="171"/>
      <c r="C23" s="310">
        <f>C21/C8</f>
        <v>0.29792021315515349</v>
      </c>
      <c r="D23" s="66"/>
      <c r="E23" s="310">
        <f>E21/E8</f>
        <v>0.1766818708453527</v>
      </c>
      <c r="F23" s="66"/>
      <c r="G23" s="310">
        <f>G21/G8</f>
        <v>0.11727322358716857</v>
      </c>
      <c r="H23" s="66"/>
      <c r="I23" s="311">
        <f>I21/I8</f>
        <v>0.20191022694158117</v>
      </c>
      <c r="J23" s="66"/>
      <c r="K23" s="310">
        <f>K21/K8</f>
        <v>0.11899337404777471</v>
      </c>
      <c r="L23" s="66"/>
      <c r="M23" s="310">
        <f>M21/M8</f>
        <v>0.20510252977762783</v>
      </c>
      <c r="N23" s="67"/>
      <c r="O23" s="310">
        <f>O21/O8</f>
        <v>3.5500972041130216E-2</v>
      </c>
      <c r="P23" s="66"/>
      <c r="Q23" s="311">
        <f>Q21/Q8</f>
        <v>0.12251925101029465</v>
      </c>
      <c r="R23" s="66"/>
      <c r="S23" s="310">
        <f>S21/S8</f>
        <v>0.22493021821266096</v>
      </c>
      <c r="T23" s="42"/>
      <c r="U23" s="312">
        <f>U21/U8</f>
        <v>3.4941588060344378E-2</v>
      </c>
      <c r="V23" s="36"/>
      <c r="W23" s="312">
        <f>W21/W8</f>
        <v>0.18949609029503828</v>
      </c>
      <c r="X23" s="36"/>
      <c r="Y23" s="311">
        <f>Y21/Y8</f>
        <v>0.15230254442214025</v>
      </c>
      <c r="Z23" s="42"/>
      <c r="AA23" s="312">
        <f>AA21/AA8</f>
        <v>0.11414287595106921</v>
      </c>
      <c r="AB23" s="36"/>
      <c r="AC23" s="312">
        <f>AC21/AC8</f>
        <v>0.33576239374924194</v>
      </c>
      <c r="AD23" s="36"/>
      <c r="AE23" s="312">
        <f>AE21/AE8</f>
        <v>0.22609041385108344</v>
      </c>
      <c r="AF23" s="36"/>
      <c r="AG23" s="312">
        <f>AG21/AG8</f>
        <v>0.22925083836941523</v>
      </c>
      <c r="AH23" s="36"/>
      <c r="AI23" s="313">
        <f>AI21/AI8</f>
        <v>0.17856926926424774</v>
      </c>
      <c r="AJ23" s="28"/>
      <c r="AK23" s="192">
        <f>AK21/AK8</f>
        <v>0.17856926926424774</v>
      </c>
    </row>
    <row r="24" spans="1:38" ht="13.5" customHeight="1" x14ac:dyDescent="0.2">
      <c r="A24" s="31"/>
      <c r="B24" s="30"/>
      <c r="C24" s="33" t="s">
        <v>0</v>
      </c>
      <c r="D24" s="32"/>
      <c r="E24" s="32"/>
      <c r="F24" s="32"/>
      <c r="G24" s="32"/>
      <c r="H24" s="32"/>
      <c r="I24" s="37"/>
      <c r="J24" s="32"/>
      <c r="K24" s="32"/>
      <c r="L24" s="32"/>
      <c r="M24" s="32"/>
      <c r="N24" s="32"/>
      <c r="O24" s="32"/>
      <c r="P24" s="32"/>
      <c r="Q24" s="37"/>
      <c r="R24" s="32"/>
      <c r="S24" s="32"/>
      <c r="T24" s="32"/>
      <c r="U24" s="32"/>
      <c r="V24" s="32"/>
      <c r="W24" s="32"/>
      <c r="X24" s="32"/>
      <c r="Y24" s="37"/>
      <c r="Z24" s="32"/>
      <c r="AA24" s="32"/>
      <c r="AB24" s="32"/>
      <c r="AC24" s="32"/>
      <c r="AD24" s="32"/>
      <c r="AE24" s="32"/>
      <c r="AF24" s="32"/>
      <c r="AG24" s="32"/>
      <c r="AH24" s="32"/>
      <c r="AI24" s="38"/>
      <c r="AJ24" s="35"/>
      <c r="AK24" s="78"/>
    </row>
    <row r="25" spans="1:38" ht="13.5" customHeight="1" x14ac:dyDescent="0.2">
      <c r="A25" s="193" t="s">
        <v>37</v>
      </c>
      <c r="B25" s="30"/>
      <c r="C25" s="33">
        <f>C8/C28</f>
        <v>6175.7831249999999</v>
      </c>
      <c r="D25" s="32"/>
      <c r="E25" s="33">
        <f>E8/E28</f>
        <v>4956.4224999999997</v>
      </c>
      <c r="F25" s="33"/>
      <c r="G25" s="33">
        <f>G8/G28</f>
        <v>5528.2493750000003</v>
      </c>
      <c r="H25" s="33"/>
      <c r="I25" s="314">
        <f>C25+E25+G25</f>
        <v>16660.454999999998</v>
      </c>
      <c r="J25" s="33"/>
      <c r="K25" s="33">
        <f>K8/K28</f>
        <v>5522.5081250000003</v>
      </c>
      <c r="L25" s="32"/>
      <c r="M25" s="33">
        <f>M8/M28</f>
        <v>5461.5123529411767</v>
      </c>
      <c r="N25" s="33"/>
      <c r="O25" s="33">
        <f>O8/O28</f>
        <v>4972.5564705882352</v>
      </c>
      <c r="P25" s="33"/>
      <c r="Q25" s="314">
        <f>K25+M25+O25</f>
        <v>15956.576948529411</v>
      </c>
      <c r="R25" s="32"/>
      <c r="S25" s="33">
        <f>S8/S28</f>
        <v>4778.0526315789475</v>
      </c>
      <c r="T25" s="32"/>
      <c r="U25" s="33">
        <f>U8/U28</f>
        <v>4496.6473684210532</v>
      </c>
      <c r="V25" s="33"/>
      <c r="W25" s="33">
        <f>W8/W28</f>
        <v>4858.6921052631578</v>
      </c>
      <c r="X25" s="33"/>
      <c r="Y25" s="314">
        <f>S25+U25+W25</f>
        <v>14133.392105263159</v>
      </c>
      <c r="Z25" s="32"/>
      <c r="AA25" s="33">
        <f>AA8/AA28</f>
        <v>5056.9815789473678</v>
      </c>
      <c r="AB25" s="32"/>
      <c r="AC25" s="33">
        <f>AC8/AC28</f>
        <v>5945.4477777777774</v>
      </c>
      <c r="AD25" s="33"/>
      <c r="AE25" s="33">
        <f>AE8/AE28</f>
        <v>5641.8463157894739</v>
      </c>
      <c r="AF25" s="33"/>
      <c r="AG25" s="314">
        <f>AA25+AC25+AE25</f>
        <v>16644.275672514617</v>
      </c>
      <c r="AH25" s="32"/>
      <c r="AI25" s="315">
        <f>I25+Q25+Y25+AG25</f>
        <v>63394.699726307183</v>
      </c>
      <c r="AJ25" s="35"/>
      <c r="AK25" s="195">
        <f>AK8/AK28</f>
        <v>5266.0512796208532</v>
      </c>
    </row>
    <row r="26" spans="1:38" ht="13.5" customHeight="1" x14ac:dyDescent="0.2">
      <c r="A26" s="196" t="s">
        <v>38</v>
      </c>
      <c r="B26" s="171"/>
      <c r="C26" s="316">
        <f>C25*12</f>
        <v>74109.397499999992</v>
      </c>
      <c r="D26" s="197"/>
      <c r="E26" s="316">
        <f>E25*12</f>
        <v>59477.069999999992</v>
      </c>
      <c r="F26" s="197"/>
      <c r="G26" s="316">
        <f>G25*12</f>
        <v>66338.992500000008</v>
      </c>
      <c r="H26" s="197"/>
      <c r="I26" s="317">
        <f>I25*4</f>
        <v>66641.819999999992</v>
      </c>
      <c r="J26" s="197"/>
      <c r="K26" s="316">
        <f>K25*12</f>
        <v>66270.097500000003</v>
      </c>
      <c r="L26" s="197"/>
      <c r="M26" s="316">
        <f>M25*12</f>
        <v>65538.148235294124</v>
      </c>
      <c r="N26" s="197"/>
      <c r="O26" s="316">
        <f>O25*12</f>
        <v>59670.677647058823</v>
      </c>
      <c r="P26" s="197"/>
      <c r="Q26" s="317">
        <f>Q25*4</f>
        <v>63826.307794117645</v>
      </c>
      <c r="R26" s="197"/>
      <c r="S26" s="316">
        <f>S25*12</f>
        <v>57336.631578947374</v>
      </c>
      <c r="T26" s="197"/>
      <c r="U26" s="316">
        <f>U25*12</f>
        <v>53959.768421052635</v>
      </c>
      <c r="V26" s="197"/>
      <c r="W26" s="316">
        <f>W25*12</f>
        <v>58304.30526315789</v>
      </c>
      <c r="X26" s="197"/>
      <c r="Y26" s="317">
        <f>Y25*4</f>
        <v>56533.568421052638</v>
      </c>
      <c r="Z26" s="197"/>
      <c r="AA26" s="316">
        <f>AA25*12</f>
        <v>60683.77894736841</v>
      </c>
      <c r="AB26" s="197"/>
      <c r="AC26" s="316">
        <f>AC25*12</f>
        <v>71345.373333333322</v>
      </c>
      <c r="AD26" s="197"/>
      <c r="AE26" s="316">
        <f>AE25*12</f>
        <v>67702.155789473691</v>
      </c>
      <c r="AF26" s="197"/>
      <c r="AG26" s="317">
        <f>AG25*4</f>
        <v>66577.102690058469</v>
      </c>
      <c r="AH26" s="197"/>
      <c r="AI26" s="318">
        <f>AI25</f>
        <v>63394.699726307183</v>
      </c>
      <c r="AJ26" s="319"/>
      <c r="AK26" s="199">
        <f>AK25*12</f>
        <v>63192.615355450238</v>
      </c>
    </row>
    <row r="27" spans="1:38" ht="13.5" customHeight="1" x14ac:dyDescent="0.2">
      <c r="A27" s="31"/>
      <c r="B27" s="30"/>
      <c r="C27" s="32" t="s">
        <v>0</v>
      </c>
      <c r="D27" s="32"/>
      <c r="E27" s="32"/>
      <c r="F27" s="32"/>
      <c r="G27" s="32"/>
      <c r="H27" s="32"/>
      <c r="I27" s="37"/>
      <c r="J27" s="32"/>
      <c r="K27" s="32"/>
      <c r="L27" s="32"/>
      <c r="M27" s="32"/>
      <c r="N27" s="32"/>
      <c r="O27" s="32"/>
      <c r="P27" s="32"/>
      <c r="Q27" s="37"/>
      <c r="R27" s="32"/>
      <c r="S27" s="32"/>
      <c r="T27" s="32"/>
      <c r="U27" s="32"/>
      <c r="V27" s="32"/>
      <c r="W27" s="32"/>
      <c r="X27" s="32"/>
      <c r="Y27" s="37"/>
      <c r="Z27" s="32"/>
      <c r="AA27" s="32"/>
      <c r="AB27" s="32"/>
      <c r="AC27" s="32"/>
      <c r="AD27" s="32"/>
      <c r="AE27" s="32"/>
      <c r="AF27" s="32"/>
      <c r="AG27" s="32"/>
      <c r="AH27" s="32"/>
      <c r="AI27" s="38"/>
      <c r="AJ27" s="35"/>
      <c r="AK27" s="77" t="s">
        <v>0</v>
      </c>
    </row>
    <row r="28" spans="1:38" ht="13.5" customHeight="1" x14ac:dyDescent="0.2">
      <c r="A28" s="196" t="s">
        <v>29</v>
      </c>
      <c r="B28" s="171"/>
      <c r="C28" s="197">
        <v>16</v>
      </c>
      <c r="D28" s="197"/>
      <c r="E28" s="197">
        <v>16</v>
      </c>
      <c r="F28" s="197"/>
      <c r="G28" s="197">
        <v>16</v>
      </c>
      <c r="H28" s="197"/>
      <c r="I28" s="320">
        <f>G28</f>
        <v>16</v>
      </c>
      <c r="J28" s="197"/>
      <c r="K28" s="197">
        <v>16</v>
      </c>
      <c r="L28" s="197"/>
      <c r="M28" s="197">
        <v>17</v>
      </c>
      <c r="N28" s="197"/>
      <c r="O28" s="197">
        <v>17</v>
      </c>
      <c r="P28" s="197"/>
      <c r="Q28" s="320">
        <f>O28</f>
        <v>17</v>
      </c>
      <c r="R28" s="197"/>
      <c r="S28" s="197">
        <v>19</v>
      </c>
      <c r="T28" s="197"/>
      <c r="U28" s="197">
        <v>19</v>
      </c>
      <c r="V28" s="197"/>
      <c r="W28" s="197">
        <v>19</v>
      </c>
      <c r="X28" s="197"/>
      <c r="Y28" s="320">
        <f>W28</f>
        <v>19</v>
      </c>
      <c r="Z28" s="197"/>
      <c r="AA28" s="197">
        <v>19</v>
      </c>
      <c r="AB28" s="197" t="s">
        <v>0</v>
      </c>
      <c r="AC28" s="197">
        <v>18</v>
      </c>
      <c r="AD28" s="197"/>
      <c r="AE28" s="197">
        <v>19</v>
      </c>
      <c r="AF28" s="197"/>
      <c r="AG28" s="197">
        <f>AE28</f>
        <v>19</v>
      </c>
      <c r="AH28" s="197"/>
      <c r="AI28" s="321">
        <f>AG28</f>
        <v>19</v>
      </c>
      <c r="AJ28" s="319"/>
      <c r="AK28" s="322">
        <f>AVERAGE(C28,E28,G28,K28,M28,O28,S28,U28,W28,AA28,AC28,AE28)</f>
        <v>17.583333333333332</v>
      </c>
    </row>
    <row r="29" spans="1:38" ht="13.5" customHeight="1" x14ac:dyDescent="0.2">
      <c r="A29" s="31"/>
      <c r="B29" s="30"/>
      <c r="C29" s="34"/>
      <c r="D29" s="34"/>
      <c r="E29" s="34"/>
      <c r="F29" s="34"/>
      <c r="G29" s="34"/>
      <c r="H29" s="34"/>
      <c r="I29" s="39"/>
      <c r="J29" s="34"/>
      <c r="K29" s="34"/>
      <c r="L29" s="34"/>
      <c r="M29" s="34"/>
      <c r="N29" s="34"/>
      <c r="O29" s="34"/>
      <c r="P29" s="34"/>
      <c r="Q29" s="39"/>
      <c r="R29" s="34"/>
      <c r="S29" s="34"/>
      <c r="T29" s="34"/>
      <c r="U29" s="34"/>
      <c r="V29" s="34"/>
      <c r="W29" s="34"/>
      <c r="X29" s="34"/>
      <c r="Y29" s="39"/>
      <c r="Z29" s="34"/>
      <c r="AA29" s="34"/>
      <c r="AB29" s="34"/>
      <c r="AC29" s="34"/>
      <c r="AD29" s="34"/>
      <c r="AE29" s="34"/>
      <c r="AF29" s="34"/>
      <c r="AG29" s="34"/>
      <c r="AH29" s="34"/>
      <c r="AI29" s="41"/>
      <c r="AJ29" s="40"/>
      <c r="AK29" s="79"/>
    </row>
    <row r="30" spans="1:38" s="139" customFormat="1" ht="13.5" customHeight="1" x14ac:dyDescent="0.2">
      <c r="A30" s="202" t="s">
        <v>35</v>
      </c>
      <c r="B30" s="203"/>
      <c r="C30" s="204">
        <f>C8/C32</f>
        <v>2.6929267311578986</v>
      </c>
      <c r="D30" s="204" t="s">
        <v>0</v>
      </c>
      <c r="E30" s="204">
        <f>E8/E32</f>
        <v>2.4599316516423735</v>
      </c>
      <c r="F30" s="204" t="s">
        <v>0</v>
      </c>
      <c r="G30" s="204">
        <f>G8/G32</f>
        <v>2.1556663137741179</v>
      </c>
      <c r="H30" s="204" t="s">
        <v>0</v>
      </c>
      <c r="I30" s="204">
        <f>I8/I32</f>
        <v>2.4241439452574567</v>
      </c>
      <c r="J30" s="204"/>
      <c r="K30" s="204">
        <f>K8/K32</f>
        <v>2.6024156248380117</v>
      </c>
      <c r="L30" s="204" t="s">
        <v>0</v>
      </c>
      <c r="M30" s="204">
        <f>M8/M32</f>
        <v>2.5958709067011791</v>
      </c>
      <c r="N30" s="204" t="s">
        <v>0</v>
      </c>
      <c r="O30" s="204">
        <f>O8/O32</f>
        <v>2.1392638429607236</v>
      </c>
      <c r="P30" s="204" t="s">
        <v>0</v>
      </c>
      <c r="Q30" s="204">
        <f>Q8/Q32</f>
        <v>2.4327299065812418</v>
      </c>
      <c r="R30" s="204"/>
      <c r="S30" s="204">
        <f>S8/S32</f>
        <v>2.5193384332663791</v>
      </c>
      <c r="T30" s="204" t="s">
        <v>0</v>
      </c>
      <c r="U30" s="204">
        <f>U8/U32</f>
        <v>2.4518554295424067</v>
      </c>
      <c r="V30" s="204" t="s">
        <v>0</v>
      </c>
      <c r="W30" s="204">
        <f>W8/W32</f>
        <v>2.4888780507006132</v>
      </c>
      <c r="X30" s="204" t="s">
        <v>0</v>
      </c>
      <c r="Y30" s="204">
        <f>Y8/Y32</f>
        <v>2.4870956209578297</v>
      </c>
      <c r="Z30" s="204"/>
      <c r="AA30" s="204">
        <f>AA8/AA32</f>
        <v>2.4459639652849692</v>
      </c>
      <c r="AB30" s="204" t="s">
        <v>0</v>
      </c>
      <c r="AC30" s="204">
        <f>AC8/AC32</f>
        <v>2.8570727581637088</v>
      </c>
      <c r="AD30" s="204" t="s">
        <v>0</v>
      </c>
      <c r="AE30" s="204">
        <f>AE8/AE32</f>
        <v>2.6102187449092917</v>
      </c>
      <c r="AF30" s="204" t="s">
        <v>0</v>
      </c>
      <c r="AG30" s="204">
        <f>AG8/AG32</f>
        <v>2.6339371834383454</v>
      </c>
      <c r="AH30" s="204" t="s">
        <v>0</v>
      </c>
      <c r="AI30" s="323">
        <f>AI8/AI32</f>
        <v>2.4970689907568593</v>
      </c>
      <c r="AJ30" s="323"/>
      <c r="AK30" s="205">
        <f>AK8/AK32</f>
        <v>2.4970689907568593</v>
      </c>
    </row>
    <row r="31" spans="1:38" ht="13.5" customHeight="1" x14ac:dyDescent="0.2">
      <c r="A31" s="31"/>
      <c r="B31" s="30"/>
      <c r="C31" s="32"/>
      <c r="D31" s="32"/>
      <c r="E31" s="32"/>
      <c r="F31" s="32"/>
      <c r="G31" s="32"/>
      <c r="H31" s="32"/>
      <c r="I31" s="37"/>
      <c r="J31" s="32"/>
      <c r="K31" s="32"/>
      <c r="L31" s="32"/>
      <c r="M31" s="32"/>
      <c r="N31" s="32"/>
      <c r="O31" s="32"/>
      <c r="P31" s="32"/>
      <c r="Q31" s="38"/>
      <c r="R31" s="32"/>
      <c r="S31" s="32"/>
      <c r="T31" s="32"/>
      <c r="U31" s="32"/>
      <c r="V31" s="32"/>
      <c r="W31" s="32"/>
      <c r="X31" s="32"/>
      <c r="Y31" s="37"/>
      <c r="Z31" s="32"/>
      <c r="AA31" s="32"/>
      <c r="AB31" s="32"/>
      <c r="AC31" s="35"/>
      <c r="AD31" s="32"/>
      <c r="AE31" s="32"/>
      <c r="AF31" s="32"/>
      <c r="AG31" s="32"/>
      <c r="AH31" s="32"/>
      <c r="AI31" s="38"/>
      <c r="AJ31" s="35"/>
      <c r="AK31" s="77"/>
    </row>
    <row r="32" spans="1:38" s="139" customFormat="1" ht="13.5" customHeight="1" x14ac:dyDescent="0.2">
      <c r="A32" s="206" t="s">
        <v>19</v>
      </c>
      <c r="B32" s="207"/>
      <c r="C32" s="208">
        <v>36693.360000000001</v>
      </c>
      <c r="D32" s="324" t="s">
        <v>0</v>
      </c>
      <c r="E32" s="208">
        <v>32237.79</v>
      </c>
      <c r="F32" s="208"/>
      <c r="G32" s="208">
        <v>41032.32</v>
      </c>
      <c r="H32" s="208"/>
      <c r="I32" s="208">
        <f>C32+E32+G32</f>
        <v>109963.47</v>
      </c>
      <c r="J32" s="208"/>
      <c r="K32" s="208">
        <v>33953.120000000003</v>
      </c>
      <c r="L32" s="208"/>
      <c r="M32" s="208">
        <v>35766.69</v>
      </c>
      <c r="N32" s="208"/>
      <c r="O32" s="208">
        <v>39515.21</v>
      </c>
      <c r="P32" s="208"/>
      <c r="Q32" s="208">
        <f>K32+M32+O32</f>
        <v>109235.01999999999</v>
      </c>
      <c r="R32" s="208"/>
      <c r="S32" s="208">
        <v>36034.46</v>
      </c>
      <c r="T32" s="208"/>
      <c r="U32" s="208">
        <v>34845.57</v>
      </c>
      <c r="V32" s="324"/>
      <c r="W32" s="208">
        <v>37091.07</v>
      </c>
      <c r="X32" s="208"/>
      <c r="Y32" s="208">
        <f>S32+U32+W32</f>
        <v>107971.1</v>
      </c>
      <c r="Z32" s="324"/>
      <c r="AA32" s="208">
        <v>39282.120000000003</v>
      </c>
      <c r="AB32" s="324"/>
      <c r="AC32" s="208">
        <v>37457.24</v>
      </c>
      <c r="AD32" s="208"/>
      <c r="AE32" s="208">
        <v>41067.47</v>
      </c>
      <c r="AF32" s="324"/>
      <c r="AG32" s="208">
        <f>AA32+AC32+AE32</f>
        <v>117806.83</v>
      </c>
      <c r="AH32" s="324"/>
      <c r="AI32" s="325">
        <f>AG32+Y32+Q32+I32</f>
        <v>444976.41999999993</v>
      </c>
      <c r="AJ32" s="324"/>
      <c r="AK32" s="209">
        <f>AVERAGE(C32,E32,G32,K32,M32,O32,S32,U32,W32,AA32,AC32,AE32)</f>
        <v>37081.368333333325</v>
      </c>
    </row>
    <row r="33" spans="1:37" ht="13.5" customHeight="1" x14ac:dyDescent="0.2">
      <c r="A33" s="31"/>
      <c r="B33" s="30"/>
      <c r="C33" s="32"/>
      <c r="D33" s="32"/>
      <c r="E33" s="32"/>
      <c r="F33" s="32"/>
      <c r="G33" s="32"/>
      <c r="H33" s="32"/>
      <c r="I33" s="37"/>
      <c r="J33" s="32"/>
      <c r="K33" s="32"/>
      <c r="L33" s="32"/>
      <c r="M33" s="32"/>
      <c r="N33" s="32"/>
      <c r="O33" s="32"/>
      <c r="P33" s="32"/>
      <c r="Q33" s="37"/>
      <c r="R33" s="32"/>
      <c r="S33" s="32"/>
      <c r="T33" s="32"/>
      <c r="U33" s="32"/>
      <c r="V33" s="32"/>
      <c r="W33" s="32"/>
      <c r="X33" s="32"/>
      <c r="Y33" s="37"/>
      <c r="Z33" s="32"/>
      <c r="AA33" s="32"/>
      <c r="AB33" s="32"/>
      <c r="AC33" s="32"/>
      <c r="AD33" s="32"/>
      <c r="AE33" s="32"/>
      <c r="AF33" s="32"/>
      <c r="AG33" s="32"/>
      <c r="AH33" s="32"/>
      <c r="AI33" s="38"/>
      <c r="AJ33" s="35"/>
      <c r="AK33" s="77"/>
    </row>
    <row r="34" spans="1:37" ht="13.5" customHeight="1" thickBot="1" x14ac:dyDescent="0.25">
      <c r="A34" s="196" t="s">
        <v>30</v>
      </c>
      <c r="B34" s="171"/>
      <c r="C34" s="326">
        <f>C32/C28</f>
        <v>2293.335</v>
      </c>
      <c r="D34" s="210" t="s">
        <v>0</v>
      </c>
      <c r="E34" s="326">
        <f>E32/E28</f>
        <v>2014.8618750000001</v>
      </c>
      <c r="F34" s="210" t="s">
        <v>0</v>
      </c>
      <c r="G34" s="326">
        <f>G32/G28</f>
        <v>2564.52</v>
      </c>
      <c r="H34" s="210" t="s">
        <v>0</v>
      </c>
      <c r="I34" s="326">
        <f>I32/I28</f>
        <v>6872.7168750000001</v>
      </c>
      <c r="J34" s="172"/>
      <c r="K34" s="326">
        <f>K32/K28</f>
        <v>2122.0700000000002</v>
      </c>
      <c r="L34" s="210" t="s">
        <v>0</v>
      </c>
      <c r="M34" s="326">
        <f>M32/M28</f>
        <v>2103.9229411764709</v>
      </c>
      <c r="N34" s="210" t="s">
        <v>0</v>
      </c>
      <c r="O34" s="326">
        <f>O32/O28</f>
        <v>2324.4241176470587</v>
      </c>
      <c r="P34" s="210" t="s">
        <v>0</v>
      </c>
      <c r="Q34" s="326">
        <f>Q32/Q28</f>
        <v>6425.5894117647049</v>
      </c>
      <c r="R34" s="172"/>
      <c r="S34" s="326">
        <f>S32/S28</f>
        <v>1896.5505263157895</v>
      </c>
      <c r="T34" s="210" t="s">
        <v>0</v>
      </c>
      <c r="U34" s="326">
        <f>U32/U28</f>
        <v>1833.9773684210527</v>
      </c>
      <c r="V34" s="210" t="s">
        <v>0</v>
      </c>
      <c r="W34" s="326">
        <f>W32/W28</f>
        <v>1952.1615789473683</v>
      </c>
      <c r="X34" s="210" t="s">
        <v>0</v>
      </c>
      <c r="Y34" s="326">
        <f>Y32/Y28</f>
        <v>5682.6894736842105</v>
      </c>
      <c r="Z34" s="172"/>
      <c r="AA34" s="326">
        <f>AA32/AA28</f>
        <v>2067.48</v>
      </c>
      <c r="AB34" s="210" t="s">
        <v>0</v>
      </c>
      <c r="AC34" s="326">
        <f>AC32/AC28</f>
        <v>2080.9577777777777</v>
      </c>
      <c r="AD34" s="210" t="s">
        <v>0</v>
      </c>
      <c r="AE34" s="326">
        <f>AE32/AE28</f>
        <v>2161.4457894736843</v>
      </c>
      <c r="AF34" s="210" t="s">
        <v>0</v>
      </c>
      <c r="AG34" s="326">
        <f>AG32/AG28</f>
        <v>6200.3594736842106</v>
      </c>
      <c r="AH34" s="210" t="s">
        <v>0</v>
      </c>
      <c r="AI34" s="326">
        <f>AI32/AI28</f>
        <v>23419.811578947363</v>
      </c>
      <c r="AJ34" s="172"/>
      <c r="AK34" s="327">
        <f>AVERAGE(C34,E34,G34,K34,M34,O34,S34,U34,W34,AA34,AC34,AE34)</f>
        <v>2117.9755812299336</v>
      </c>
    </row>
  </sheetData>
  <mergeCells count="1">
    <mergeCell ref="A5:B6"/>
  </mergeCells>
  <printOptions horizontalCentered="1"/>
  <pageMargins left="0.25" right="0.25" top="0.75" bottom="0.75" header="0.25" footer="0.25"/>
  <pageSetup paperSize="5"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K48" sqref="K48"/>
    </sheetView>
  </sheetViews>
  <sheetFormatPr defaultColWidth="8.85546875" defaultRowHeight="12.75" x14ac:dyDescent="0.2"/>
  <cols>
    <col min="1" max="16384" width="8.85546875" style="115"/>
  </cols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M15" sqref="AM15"/>
    </sheetView>
  </sheetViews>
  <sheetFormatPr defaultColWidth="12.7109375" defaultRowHeight="13.5" customHeight="1" x14ac:dyDescent="0.2"/>
  <cols>
    <col min="1" max="1" width="15.7109375" style="7" customWidth="1"/>
    <col min="2" max="2" width="45.42578125" style="7" customWidth="1"/>
    <col min="3" max="3" width="12.7109375" style="7" customWidth="1"/>
    <col min="4" max="4" width="1.7109375" style="7" customWidth="1"/>
    <col min="5" max="5" width="12.7109375" style="7" customWidth="1"/>
    <col min="6" max="6" width="1.7109375" style="7" customWidth="1"/>
    <col min="7" max="7" width="12.7109375" style="7" customWidth="1"/>
    <col min="8" max="8" width="1.7109375" style="7" customWidth="1"/>
    <col min="9" max="9" width="12.7109375" style="6" customWidth="1"/>
    <col min="10" max="10" width="1.7109375" style="7" customWidth="1"/>
    <col min="11" max="11" width="12.7109375" style="7" customWidth="1"/>
    <col min="12" max="12" width="1.7109375" style="7" hidden="1" customWidth="1"/>
    <col min="13" max="13" width="12.7109375" style="7" hidden="1" customWidth="1"/>
    <col min="14" max="14" width="1.7109375" style="7" hidden="1" customWidth="1"/>
    <col min="15" max="15" width="12.7109375" style="7" hidden="1" customWidth="1"/>
    <col min="16" max="16" width="1.7109375" style="7" hidden="1" customWidth="1"/>
    <col min="17" max="17" width="12.7109375" style="6" hidden="1" customWidth="1"/>
    <col min="18" max="18" width="1.7109375" style="7" hidden="1" customWidth="1"/>
    <col min="19" max="19" width="12.7109375" style="7" hidden="1" customWidth="1"/>
    <col min="20" max="20" width="1.7109375" style="7" hidden="1" customWidth="1"/>
    <col min="21" max="21" width="12.7109375" style="7" hidden="1" customWidth="1"/>
    <col min="22" max="22" width="1.7109375" style="7" hidden="1" customWidth="1"/>
    <col min="23" max="23" width="12.7109375" style="7" hidden="1" customWidth="1"/>
    <col min="24" max="24" width="1.7109375" style="7" hidden="1" customWidth="1"/>
    <col min="25" max="25" width="12.7109375" style="6" hidden="1" customWidth="1"/>
    <col min="26" max="26" width="1.7109375" style="7" hidden="1" customWidth="1"/>
    <col min="27" max="27" width="12.7109375" style="7" hidden="1" customWidth="1"/>
    <col min="28" max="28" width="1.7109375" style="7" customWidth="1"/>
    <col min="29" max="29" width="12.7109375" style="7" hidden="1" customWidth="1"/>
    <col min="30" max="30" width="1.7109375" style="7" hidden="1" customWidth="1"/>
    <col min="31" max="31" width="12.7109375" style="7" hidden="1" customWidth="1"/>
    <col min="32" max="32" width="1.7109375" style="7" hidden="1" customWidth="1"/>
    <col min="33" max="33" width="12.7109375" style="7" hidden="1" customWidth="1"/>
    <col min="34" max="34" width="1.7109375" style="7" hidden="1" customWidth="1"/>
    <col min="35" max="35" width="12.7109375" style="6" customWidth="1"/>
    <col min="36" max="16384" width="12.7109375" style="7"/>
  </cols>
  <sheetData>
    <row r="1" spans="1:35" s="4" customFormat="1" ht="19.5" customHeight="1" x14ac:dyDescent="0.25">
      <c r="A1" s="2" t="s">
        <v>36</v>
      </c>
      <c r="I1" s="5"/>
      <c r="Q1" s="5"/>
      <c r="Y1" s="5"/>
      <c r="AI1" s="5"/>
    </row>
    <row r="2" spans="1:35" s="4" customFormat="1" ht="15" customHeight="1" x14ac:dyDescent="0.25">
      <c r="A2" s="62" t="s">
        <v>43</v>
      </c>
      <c r="B2" s="63"/>
      <c r="I2" s="5"/>
      <c r="Q2" s="5"/>
      <c r="Y2" s="5"/>
      <c r="AC2" s="4" t="s">
        <v>0</v>
      </c>
      <c r="AI2" s="5"/>
    </row>
    <row r="3" spans="1:35" s="4" customFormat="1" ht="15" customHeight="1" x14ac:dyDescent="0.25">
      <c r="A3" s="62" t="s">
        <v>44</v>
      </c>
      <c r="I3" s="5"/>
      <c r="Q3" s="5"/>
      <c r="Y3" s="5"/>
      <c r="AI3" s="5"/>
    </row>
    <row r="4" spans="1:35" ht="13.5" customHeight="1" thickBot="1" x14ac:dyDescent="0.25">
      <c r="A4" s="6"/>
    </row>
    <row r="5" spans="1:35" s="89" customFormat="1" ht="13.5" customHeight="1" x14ac:dyDescent="0.2">
      <c r="A5" s="474" t="s">
        <v>1</v>
      </c>
      <c r="B5" s="475"/>
      <c r="C5" s="80" t="s">
        <v>2</v>
      </c>
      <c r="D5" s="81"/>
      <c r="E5" s="82" t="s">
        <v>3</v>
      </c>
      <c r="F5" s="83"/>
      <c r="G5" s="82" t="s">
        <v>4</v>
      </c>
      <c r="H5" s="83"/>
      <c r="I5" s="84" t="s">
        <v>5</v>
      </c>
      <c r="J5" s="83"/>
      <c r="K5" s="82" t="s">
        <v>6</v>
      </c>
      <c r="L5" s="83"/>
      <c r="M5" s="82" t="s">
        <v>7</v>
      </c>
      <c r="N5" s="83"/>
      <c r="O5" s="85" t="s">
        <v>8</v>
      </c>
      <c r="P5" s="83"/>
      <c r="Q5" s="84" t="s">
        <v>9</v>
      </c>
      <c r="R5" s="83"/>
      <c r="S5" s="85" t="s">
        <v>10</v>
      </c>
      <c r="T5" s="83"/>
      <c r="U5" s="85" t="s">
        <v>11</v>
      </c>
      <c r="V5" s="83"/>
      <c r="W5" s="85" t="s">
        <v>12</v>
      </c>
      <c r="X5" s="83"/>
      <c r="Y5" s="86" t="s">
        <v>13</v>
      </c>
      <c r="Z5" s="83"/>
      <c r="AA5" s="85" t="s">
        <v>14</v>
      </c>
      <c r="AB5" s="83"/>
      <c r="AC5" s="85" t="s">
        <v>15</v>
      </c>
      <c r="AD5" s="83"/>
      <c r="AE5" s="85" t="s">
        <v>16</v>
      </c>
      <c r="AF5" s="83"/>
      <c r="AG5" s="87" t="s">
        <v>17</v>
      </c>
      <c r="AH5" s="81"/>
      <c r="AI5" s="88" t="s">
        <v>45</v>
      </c>
    </row>
    <row r="6" spans="1:35" s="89" customFormat="1" ht="13.5" customHeight="1" thickBot="1" x14ac:dyDescent="0.25">
      <c r="A6" s="476"/>
      <c r="B6" s="477"/>
      <c r="C6" s="90" t="s">
        <v>46</v>
      </c>
      <c r="D6" s="91"/>
      <c r="E6" s="92" t="str">
        <f>C6</f>
        <v>Act 2014</v>
      </c>
      <c r="F6" s="91"/>
      <c r="G6" s="90" t="str">
        <f>E6</f>
        <v>Act 2014</v>
      </c>
      <c r="H6" s="91"/>
      <c r="I6" s="93" t="str">
        <f>+G6</f>
        <v>Act 2014</v>
      </c>
      <c r="J6" s="91"/>
      <c r="K6" s="92" t="str">
        <f>I6</f>
        <v>Act 2014</v>
      </c>
      <c r="L6" s="91"/>
      <c r="M6" s="92" t="str">
        <f>K6</f>
        <v>Act 2014</v>
      </c>
      <c r="N6" s="91"/>
      <c r="O6" s="94" t="str">
        <f>M6</f>
        <v>Act 2014</v>
      </c>
      <c r="P6" s="91"/>
      <c r="Q6" s="93" t="str">
        <f>+O6</f>
        <v>Act 2014</v>
      </c>
      <c r="R6" s="91"/>
      <c r="S6" s="94" t="str">
        <f>O6</f>
        <v>Act 2014</v>
      </c>
      <c r="T6" s="91"/>
      <c r="U6" s="94" t="str">
        <f>S6</f>
        <v>Act 2014</v>
      </c>
      <c r="V6" s="91"/>
      <c r="W6" s="94" t="str">
        <f>U6</f>
        <v>Act 2014</v>
      </c>
      <c r="X6" s="91"/>
      <c r="Y6" s="95" t="str">
        <f>+W6</f>
        <v>Act 2014</v>
      </c>
      <c r="Z6" s="91"/>
      <c r="AA6" s="94" t="str">
        <f>W6</f>
        <v>Act 2014</v>
      </c>
      <c r="AB6" s="91"/>
      <c r="AC6" s="94" t="str">
        <f>AA6</f>
        <v>Act 2014</v>
      </c>
      <c r="AD6" s="91"/>
      <c r="AE6" s="94" t="str">
        <f>AC6</f>
        <v>Act 2014</v>
      </c>
      <c r="AF6" s="91"/>
      <c r="AG6" s="96" t="str">
        <f>+AE6</f>
        <v>Act 2014</v>
      </c>
      <c r="AH6" s="91"/>
      <c r="AI6" s="97" t="s">
        <v>111</v>
      </c>
    </row>
    <row r="7" spans="1:35" ht="13.5" customHeight="1" x14ac:dyDescent="0.2">
      <c r="A7" s="21"/>
      <c r="B7" s="49"/>
      <c r="C7" s="22"/>
      <c r="D7" s="22"/>
      <c r="E7" s="22"/>
      <c r="F7" s="22"/>
      <c r="G7" s="22"/>
      <c r="H7" s="22"/>
      <c r="I7" s="23"/>
      <c r="J7" s="22"/>
      <c r="K7" s="22"/>
      <c r="L7" s="22"/>
      <c r="M7" s="22"/>
      <c r="N7" s="22"/>
      <c r="O7" s="22"/>
      <c r="P7" s="22"/>
      <c r="Q7" s="23"/>
      <c r="R7" s="22"/>
      <c r="S7" s="22"/>
      <c r="T7" s="22"/>
      <c r="U7" s="22"/>
      <c r="V7" s="22"/>
      <c r="W7" s="22"/>
      <c r="X7" s="22"/>
      <c r="Y7" s="23"/>
      <c r="Z7" s="22"/>
      <c r="AA7" s="22"/>
      <c r="AB7" s="22"/>
      <c r="AC7" s="22"/>
      <c r="AD7" s="22"/>
      <c r="AE7" s="22"/>
      <c r="AF7" s="22"/>
      <c r="AG7" s="22"/>
      <c r="AH7" s="24"/>
      <c r="AI7" s="98"/>
    </row>
    <row r="8" spans="1:35" s="139" customFormat="1" ht="13.5" customHeight="1" x14ac:dyDescent="0.2">
      <c r="A8" s="132" t="s">
        <v>39</v>
      </c>
      <c r="B8" s="133" t="s">
        <v>0</v>
      </c>
      <c r="C8" s="134">
        <v>105636.86</v>
      </c>
      <c r="D8" s="284"/>
      <c r="E8" s="134">
        <v>149530.65</v>
      </c>
      <c r="F8" s="134"/>
      <c r="G8" s="134">
        <v>111611.94</v>
      </c>
      <c r="H8" s="135"/>
      <c r="I8" s="135">
        <f>C8+E8+G8</f>
        <v>366779.45</v>
      </c>
      <c r="J8" s="136"/>
      <c r="K8" s="212">
        <v>0</v>
      </c>
      <c r="L8" s="232"/>
      <c r="M8" s="212">
        <v>0</v>
      </c>
      <c r="N8" s="232"/>
      <c r="O8" s="212">
        <v>0</v>
      </c>
      <c r="P8" s="232"/>
      <c r="Q8" s="212">
        <f>K8+M8+O8</f>
        <v>0</v>
      </c>
      <c r="R8" s="232"/>
      <c r="S8" s="212">
        <v>0</v>
      </c>
      <c r="T8" s="232"/>
      <c r="U8" s="212">
        <v>0</v>
      </c>
      <c r="V8" s="232"/>
      <c r="W8" s="212">
        <v>0</v>
      </c>
      <c r="X8" s="212"/>
      <c r="Y8" s="212">
        <f>S8+U8+W8</f>
        <v>0</v>
      </c>
      <c r="Z8" s="212"/>
      <c r="AA8" s="212">
        <v>0</v>
      </c>
      <c r="AB8" s="232"/>
      <c r="AC8" s="212">
        <v>0</v>
      </c>
      <c r="AD8" s="232"/>
      <c r="AE8" s="212">
        <v>0</v>
      </c>
      <c r="AF8" s="232"/>
      <c r="AG8" s="212">
        <f>AA8+AC8+AE8</f>
        <v>0</v>
      </c>
      <c r="AH8" s="137"/>
      <c r="AI8" s="138">
        <v>1277807</v>
      </c>
    </row>
    <row r="9" spans="1:35" s="139" customFormat="1" ht="13.5" customHeight="1" x14ac:dyDescent="0.2">
      <c r="A9" s="132" t="s">
        <v>31</v>
      </c>
      <c r="B9" s="133"/>
      <c r="C9" s="140">
        <f>C8/$AI$8</f>
        <v>8.267043458049611E-2</v>
      </c>
      <c r="D9" s="284"/>
      <c r="E9" s="140">
        <f>E8/$AI$8</f>
        <v>0.11702131073002417</v>
      </c>
      <c r="F9" s="134"/>
      <c r="G9" s="140">
        <f>G8/$AI$8</f>
        <v>8.7346477206651715E-2</v>
      </c>
      <c r="H9" s="140"/>
      <c r="I9" s="140">
        <f>I8/$AI$8</f>
        <v>0.28703822251717198</v>
      </c>
      <c r="J9" s="140"/>
      <c r="K9" s="213">
        <f>K8/$AI$8</f>
        <v>0</v>
      </c>
      <c r="L9" s="213"/>
      <c r="M9" s="213">
        <f>M8/$AI$8</f>
        <v>0</v>
      </c>
      <c r="N9" s="213"/>
      <c r="O9" s="213">
        <f>O8/$AI$8</f>
        <v>0</v>
      </c>
      <c r="P9" s="213"/>
      <c r="Q9" s="213">
        <f>Q8/$AI$8</f>
        <v>0</v>
      </c>
      <c r="R9" s="213"/>
      <c r="S9" s="213">
        <f>S8/$AI$8</f>
        <v>0</v>
      </c>
      <c r="T9" s="213"/>
      <c r="U9" s="213">
        <f>U8/$AI$8</f>
        <v>0</v>
      </c>
      <c r="V9" s="213"/>
      <c r="W9" s="213">
        <f>W8/$AI$8</f>
        <v>0</v>
      </c>
      <c r="X9" s="213"/>
      <c r="Y9" s="213">
        <f>Y8/$AI$8</f>
        <v>0</v>
      </c>
      <c r="Z9" s="213"/>
      <c r="AA9" s="213">
        <f>AA8/$AI$8</f>
        <v>0</v>
      </c>
      <c r="AB9" s="213"/>
      <c r="AC9" s="213">
        <f>AC8/$AI$8</f>
        <v>0</v>
      </c>
      <c r="AD9" s="213"/>
      <c r="AE9" s="213">
        <f>AE8/$AI$8</f>
        <v>0</v>
      </c>
      <c r="AF9" s="213"/>
      <c r="AG9" s="213">
        <f>AG8/$AI$8</f>
        <v>0</v>
      </c>
      <c r="AH9" s="141"/>
      <c r="AI9" s="142">
        <f>AI8/$AI$8</f>
        <v>1</v>
      </c>
    </row>
    <row r="10" spans="1:35" s="148" customFormat="1" ht="13.5" customHeight="1" x14ac:dyDescent="0.2">
      <c r="A10" s="132"/>
      <c r="B10" s="143"/>
      <c r="C10" s="144"/>
      <c r="D10" s="287"/>
      <c r="E10" s="144"/>
      <c r="F10" s="144"/>
      <c r="G10" s="144"/>
      <c r="H10" s="145"/>
      <c r="I10" s="135"/>
      <c r="J10" s="146"/>
      <c r="K10" s="214"/>
      <c r="L10" s="216"/>
      <c r="M10" s="214"/>
      <c r="N10" s="216"/>
      <c r="O10" s="214"/>
      <c r="P10" s="216"/>
      <c r="Q10" s="212"/>
      <c r="R10" s="216"/>
      <c r="S10" s="214"/>
      <c r="T10" s="216"/>
      <c r="U10" s="214"/>
      <c r="V10" s="216"/>
      <c r="W10" s="214"/>
      <c r="X10" s="214"/>
      <c r="Y10" s="212"/>
      <c r="Z10" s="214"/>
      <c r="AA10" s="214"/>
      <c r="AB10" s="214"/>
      <c r="AC10" s="214"/>
      <c r="AD10" s="214"/>
      <c r="AE10" s="214"/>
      <c r="AF10" s="216"/>
      <c r="AG10" s="214"/>
      <c r="AH10" s="147"/>
      <c r="AI10" s="138"/>
    </row>
    <row r="11" spans="1:35" ht="13.5" customHeight="1" thickBot="1" x14ac:dyDescent="0.25">
      <c r="A11" s="149" t="s">
        <v>40</v>
      </c>
      <c r="B11" s="150"/>
      <c r="C11" s="288">
        <f>C8*12</f>
        <v>1267642.32</v>
      </c>
      <c r="D11" s="151"/>
      <c r="E11" s="288">
        <f>E8*12</f>
        <v>1794367.7999999998</v>
      </c>
      <c r="F11" s="151"/>
      <c r="G11" s="288">
        <f>G8*12</f>
        <v>1339343.28</v>
      </c>
      <c r="H11" s="152"/>
      <c r="I11" s="153">
        <f>I8*(12/3)</f>
        <v>1467117.8</v>
      </c>
      <c r="J11" s="152"/>
      <c r="K11" s="215">
        <f>K8*12</f>
        <v>0</v>
      </c>
      <c r="L11" s="233"/>
      <c r="M11" s="215">
        <f>M8*12</f>
        <v>0</v>
      </c>
      <c r="N11" s="233"/>
      <c r="O11" s="215">
        <f>O8*12</f>
        <v>0</v>
      </c>
      <c r="P11" s="233"/>
      <c r="Q11" s="234">
        <f>Q8*(12/3)</f>
        <v>0</v>
      </c>
      <c r="R11" s="233"/>
      <c r="S11" s="215">
        <f>S8*12</f>
        <v>0</v>
      </c>
      <c r="T11" s="233"/>
      <c r="U11" s="215">
        <f>U8*12</f>
        <v>0</v>
      </c>
      <c r="V11" s="233"/>
      <c r="W11" s="215">
        <f>W8*12</f>
        <v>0</v>
      </c>
      <c r="X11" s="233"/>
      <c r="Y11" s="234">
        <f>Y8*(12/3)</f>
        <v>0</v>
      </c>
      <c r="Z11" s="233"/>
      <c r="AA11" s="215">
        <f>AA8*12</f>
        <v>0</v>
      </c>
      <c r="AB11" s="235"/>
      <c r="AC11" s="215">
        <f>AC8*12</f>
        <v>0</v>
      </c>
      <c r="AD11" s="236"/>
      <c r="AE11" s="234">
        <f>AE8*(12/3)</f>
        <v>0</v>
      </c>
      <c r="AF11" s="236"/>
      <c r="AG11" s="237">
        <f>AG8*(12/3)</f>
        <v>0</v>
      </c>
      <c r="AH11" s="154"/>
      <c r="AI11" s="155">
        <f>AI8</f>
        <v>1277807</v>
      </c>
    </row>
    <row r="12" spans="1:35" ht="13.5" customHeight="1" x14ac:dyDescent="0.2">
      <c r="A12" s="50"/>
      <c r="B12" s="53"/>
      <c r="C12" s="26"/>
      <c r="D12" s="26"/>
      <c r="E12" s="26"/>
      <c r="F12" s="26"/>
      <c r="G12" s="26"/>
      <c r="H12" s="156"/>
      <c r="I12" s="157"/>
      <c r="J12" s="156"/>
      <c r="K12" s="216"/>
      <c r="L12" s="216"/>
      <c r="M12" s="216"/>
      <c r="N12" s="216"/>
      <c r="O12" s="216"/>
      <c r="P12" s="216"/>
      <c r="Q12" s="238"/>
      <c r="R12" s="216"/>
      <c r="S12" s="216"/>
      <c r="T12" s="216"/>
      <c r="U12" s="216"/>
      <c r="V12" s="216"/>
      <c r="W12" s="216"/>
      <c r="X12" s="216"/>
      <c r="Y12" s="232"/>
      <c r="Z12" s="216"/>
      <c r="AA12" s="239"/>
      <c r="AB12" s="240"/>
      <c r="AC12" s="239"/>
      <c r="AD12" s="240"/>
      <c r="AE12" s="216"/>
      <c r="AF12" s="222"/>
      <c r="AG12" s="222"/>
      <c r="AH12" s="160"/>
      <c r="AI12" s="76"/>
    </row>
    <row r="13" spans="1:35" s="167" customFormat="1" ht="13.5" customHeight="1" x14ac:dyDescent="0.2">
      <c r="A13" s="161" t="s">
        <v>27</v>
      </c>
      <c r="B13" s="162"/>
      <c r="C13" s="163">
        <v>67894.649999999994</v>
      </c>
      <c r="D13" s="164"/>
      <c r="E13" s="163">
        <v>103775.67</v>
      </c>
      <c r="F13" s="164"/>
      <c r="G13" s="163">
        <v>68030.38</v>
      </c>
      <c r="H13" s="164"/>
      <c r="I13" s="163">
        <f>C13+E13+G13</f>
        <v>239700.7</v>
      </c>
      <c r="J13" s="164"/>
      <c r="K13" s="217">
        <f>K15*K$8</f>
        <v>0</v>
      </c>
      <c r="L13" s="221"/>
      <c r="M13" s="217">
        <f>M15*M$8</f>
        <v>0</v>
      </c>
      <c r="N13" s="221"/>
      <c r="O13" s="217">
        <f>O15*O8</f>
        <v>0</v>
      </c>
      <c r="P13" s="221"/>
      <c r="Q13" s="217">
        <f>K13+M13+O13</f>
        <v>0</v>
      </c>
      <c r="R13" s="221"/>
      <c r="S13" s="217">
        <f>S15*S8</f>
        <v>0</v>
      </c>
      <c r="T13" s="221"/>
      <c r="U13" s="217">
        <f>U15*U8</f>
        <v>0</v>
      </c>
      <c r="V13" s="221"/>
      <c r="W13" s="217">
        <f>W15*W8</f>
        <v>0</v>
      </c>
      <c r="X13" s="221"/>
      <c r="Y13" s="217">
        <f>S13+U13+W13</f>
        <v>0</v>
      </c>
      <c r="Z13" s="221"/>
      <c r="AA13" s="217">
        <f>AA15*AA8</f>
        <v>0</v>
      </c>
      <c r="AB13" s="221"/>
      <c r="AC13" s="217">
        <f>AC15*AC8</f>
        <v>0</v>
      </c>
      <c r="AD13" s="221"/>
      <c r="AE13" s="217">
        <f>AE15*AE8</f>
        <v>0</v>
      </c>
      <c r="AF13" s="221"/>
      <c r="AG13" s="241">
        <f>AA13+AC13+AE13</f>
        <v>0</v>
      </c>
      <c r="AH13" s="163"/>
      <c r="AI13" s="166">
        <v>192949</v>
      </c>
    </row>
    <row r="14" spans="1:35" s="50" customFormat="1" ht="13.5" customHeight="1" x14ac:dyDescent="0.2">
      <c r="A14" s="31"/>
      <c r="B14" s="30"/>
      <c r="C14" s="54"/>
      <c r="D14" s="55"/>
      <c r="E14" s="54"/>
      <c r="F14" s="55"/>
      <c r="G14" s="54"/>
      <c r="H14" s="55"/>
      <c r="I14" s="54"/>
      <c r="J14" s="55"/>
      <c r="K14" s="218"/>
      <c r="L14" s="242"/>
      <c r="M14" s="218"/>
      <c r="N14" s="242"/>
      <c r="O14" s="218"/>
      <c r="P14" s="242"/>
      <c r="Q14" s="218"/>
      <c r="R14" s="242"/>
      <c r="S14" s="218"/>
      <c r="T14" s="242"/>
      <c r="U14" s="218"/>
      <c r="V14" s="242"/>
      <c r="W14" s="218"/>
      <c r="X14" s="242"/>
      <c r="Y14" s="218"/>
      <c r="Z14" s="242"/>
      <c r="AA14" s="218"/>
      <c r="AB14" s="242"/>
      <c r="AC14" s="218"/>
      <c r="AD14" s="242"/>
      <c r="AE14" s="218"/>
      <c r="AF14" s="242"/>
      <c r="AG14" s="218"/>
      <c r="AH14" s="168"/>
      <c r="AI14" s="169"/>
    </row>
    <row r="15" spans="1:35" s="50" customFormat="1" ht="13.5" customHeight="1" x14ac:dyDescent="0.2">
      <c r="A15" s="170" t="s">
        <v>28</v>
      </c>
      <c r="B15" s="171"/>
      <c r="C15" s="172">
        <f>C13/C8</f>
        <v>0.64271741890094036</v>
      </c>
      <c r="D15" s="173"/>
      <c r="E15" s="172">
        <f>E13/E8</f>
        <v>0.69400935527264818</v>
      </c>
      <c r="F15" s="173"/>
      <c r="G15" s="172">
        <f>G13/G8</f>
        <v>0.60952600590940365</v>
      </c>
      <c r="H15" s="173"/>
      <c r="I15" s="113">
        <f>I13/I8</f>
        <v>0.65352816249656298</v>
      </c>
      <c r="J15" s="173"/>
      <c r="K15" s="219">
        <f>G15</f>
        <v>0.60952600590940365</v>
      </c>
      <c r="L15" s="243"/>
      <c r="M15" s="219">
        <f>K15</f>
        <v>0.60952600590940365</v>
      </c>
      <c r="N15" s="243"/>
      <c r="O15" s="219">
        <f>M15</f>
        <v>0.60952600590940365</v>
      </c>
      <c r="P15" s="243"/>
      <c r="Q15" s="219" t="e">
        <f>Q13/Q8</f>
        <v>#DIV/0!</v>
      </c>
      <c r="R15" s="243"/>
      <c r="S15" s="219">
        <f>O15</f>
        <v>0.60952600590940365</v>
      </c>
      <c r="T15" s="243"/>
      <c r="U15" s="219">
        <f>S15</f>
        <v>0.60952600590940365</v>
      </c>
      <c r="V15" s="243"/>
      <c r="W15" s="219">
        <f>U15</f>
        <v>0.60952600590940365</v>
      </c>
      <c r="X15" s="243"/>
      <c r="Y15" s="219">
        <f>$G$15</f>
        <v>0.60952600590940365</v>
      </c>
      <c r="Z15" s="243"/>
      <c r="AA15" s="219">
        <f>W15</f>
        <v>0.60952600590940365</v>
      </c>
      <c r="AB15" s="243"/>
      <c r="AC15" s="219">
        <f>AA15</f>
        <v>0.60952600590940365</v>
      </c>
      <c r="AD15" s="243"/>
      <c r="AE15" s="219">
        <f>AC15</f>
        <v>0.60952600590940365</v>
      </c>
      <c r="AF15" s="243"/>
      <c r="AG15" s="244" t="e">
        <f>AG13/AG8</f>
        <v>#DIV/0!</v>
      </c>
      <c r="AH15" s="175"/>
      <c r="AI15" s="176">
        <f>AI13/AI8</f>
        <v>0.15100011191048412</v>
      </c>
    </row>
    <row r="16" spans="1:35" s="50" customFormat="1" ht="13.5" customHeight="1" x14ac:dyDescent="0.2">
      <c r="B16" s="57"/>
      <c r="D16" s="58"/>
      <c r="F16" s="58"/>
      <c r="G16" s="328"/>
      <c r="H16" s="177"/>
      <c r="J16" s="58"/>
      <c r="K16" s="220"/>
      <c r="L16" s="245"/>
      <c r="M16" s="220"/>
      <c r="N16" s="245"/>
      <c r="O16" s="220"/>
      <c r="P16" s="245"/>
      <c r="Q16" s="246"/>
      <c r="R16" s="247"/>
      <c r="S16" s="246"/>
      <c r="T16" s="247"/>
      <c r="U16" s="246"/>
      <c r="V16" s="247"/>
      <c r="W16" s="246"/>
      <c r="X16" s="247"/>
      <c r="Y16" s="246"/>
      <c r="Z16" s="247"/>
      <c r="AA16" s="246"/>
      <c r="AB16" s="247"/>
      <c r="AC16" s="246"/>
      <c r="AD16" s="247"/>
      <c r="AE16" s="246"/>
      <c r="AF16" s="247"/>
      <c r="AG16" s="246"/>
      <c r="AH16" s="178"/>
      <c r="AI16" s="179"/>
    </row>
    <row r="17" spans="1:35" ht="13.5" customHeight="1" x14ac:dyDescent="0.2">
      <c r="A17" s="170" t="s">
        <v>20</v>
      </c>
      <c r="B17" s="171"/>
      <c r="C17" s="180">
        <v>28730.61</v>
      </c>
      <c r="D17" s="301"/>
      <c r="E17" s="180">
        <v>75438.16</v>
      </c>
      <c r="F17" s="180"/>
      <c r="G17" s="329">
        <v>32465.4</v>
      </c>
      <c r="H17" s="181"/>
      <c r="I17" s="182">
        <f>C17+E17+G17</f>
        <v>136634.17000000001</v>
      </c>
      <c r="J17" s="103"/>
      <c r="K17" s="221">
        <f>K19*K$8</f>
        <v>0</v>
      </c>
      <c r="L17" s="227"/>
      <c r="M17" s="221">
        <f>M19*M$8</f>
        <v>0</v>
      </c>
      <c r="N17" s="248"/>
      <c r="O17" s="221">
        <f>O19*O$8</f>
        <v>0</v>
      </c>
      <c r="P17" s="248"/>
      <c r="Q17" s="241">
        <f>SUM(K17:O17)</f>
        <v>0</v>
      </c>
      <c r="R17" s="248"/>
      <c r="S17" s="221">
        <f>S19*S$8</f>
        <v>0</v>
      </c>
      <c r="T17" s="227"/>
      <c r="U17" s="221">
        <f>U19*U$8</f>
        <v>0</v>
      </c>
      <c r="V17" s="248"/>
      <c r="W17" s="221">
        <f>W19*W$8</f>
        <v>0</v>
      </c>
      <c r="X17" s="249"/>
      <c r="Y17" s="241">
        <f>S17+U17+W17</f>
        <v>0</v>
      </c>
      <c r="Z17" s="227"/>
      <c r="AA17" s="221">
        <f>AA19*AA$8</f>
        <v>0</v>
      </c>
      <c r="AB17" s="227"/>
      <c r="AC17" s="221">
        <f>AC19*AC$8</f>
        <v>0</v>
      </c>
      <c r="AD17" s="248"/>
      <c r="AE17" s="221">
        <f>AE19*AE$8</f>
        <v>0</v>
      </c>
      <c r="AF17" s="250"/>
      <c r="AG17" s="241">
        <f>AA17+AC17+AE17</f>
        <v>0</v>
      </c>
      <c r="AH17" s="183"/>
      <c r="AI17" s="166">
        <f>AI8*AI19</f>
        <v>300454.4738494131</v>
      </c>
    </row>
    <row r="18" spans="1:35" ht="13.5" customHeight="1" x14ac:dyDescent="0.2">
      <c r="A18" s="31"/>
      <c r="B18" s="30"/>
      <c r="C18" s="26"/>
      <c r="D18" s="26"/>
      <c r="E18" s="26"/>
      <c r="F18" s="26"/>
      <c r="G18" s="26"/>
      <c r="H18" s="156"/>
      <c r="I18" s="158"/>
      <c r="J18" s="156"/>
      <c r="K18" s="216"/>
      <c r="L18" s="216"/>
      <c r="M18" s="216"/>
      <c r="N18" s="216"/>
      <c r="O18" s="216"/>
      <c r="P18" s="216"/>
      <c r="Q18" s="232"/>
      <c r="R18" s="216"/>
      <c r="S18" s="216"/>
      <c r="T18" s="216"/>
      <c r="U18" s="216"/>
      <c r="V18" s="216"/>
      <c r="W18" s="216"/>
      <c r="X18" s="216"/>
      <c r="Y18" s="232"/>
      <c r="Z18" s="216"/>
      <c r="AA18" s="216"/>
      <c r="AB18" s="216"/>
      <c r="AC18" s="216"/>
      <c r="AD18" s="216"/>
      <c r="AE18" s="216"/>
      <c r="AF18" s="216"/>
      <c r="AG18" s="239"/>
      <c r="AH18" s="184"/>
      <c r="AI18" s="76"/>
    </row>
    <row r="19" spans="1:35" ht="13.5" customHeight="1" x14ac:dyDescent="0.2">
      <c r="A19" s="170" t="s">
        <v>21</v>
      </c>
      <c r="B19" s="171"/>
      <c r="C19" s="172">
        <f>C17/C8</f>
        <v>0.27197523667401702</v>
      </c>
      <c r="D19" s="172" t="s">
        <v>0</v>
      </c>
      <c r="E19" s="172">
        <f>E17/E8</f>
        <v>0.50449964605918596</v>
      </c>
      <c r="F19" s="172" t="s">
        <v>0</v>
      </c>
      <c r="G19" s="172">
        <f>G17/G8</f>
        <v>0.290877481387744</v>
      </c>
      <c r="H19" s="113"/>
      <c r="I19" s="185">
        <f>I17/I8</f>
        <v>0.37252406044013647</v>
      </c>
      <c r="J19" s="113"/>
      <c r="K19" s="219">
        <f>G19</f>
        <v>0.290877481387744</v>
      </c>
      <c r="L19" s="219"/>
      <c r="M19" s="219">
        <f>K19</f>
        <v>0.290877481387744</v>
      </c>
      <c r="N19" s="219"/>
      <c r="O19" s="219">
        <f>M19</f>
        <v>0.290877481387744</v>
      </c>
      <c r="P19" s="219"/>
      <c r="Q19" s="251" t="e">
        <f>Q17/Q8</f>
        <v>#DIV/0!</v>
      </c>
      <c r="R19" s="219"/>
      <c r="S19" s="219">
        <f>O19</f>
        <v>0.290877481387744</v>
      </c>
      <c r="T19" s="219"/>
      <c r="U19" s="219">
        <f>S19</f>
        <v>0.290877481387744</v>
      </c>
      <c r="V19" s="219"/>
      <c r="W19" s="219">
        <f>U19</f>
        <v>0.290877481387744</v>
      </c>
      <c r="X19" s="219"/>
      <c r="Y19" s="251" t="e">
        <f>Y17/Y8</f>
        <v>#DIV/0!</v>
      </c>
      <c r="Z19" s="219"/>
      <c r="AA19" s="219">
        <f>W19</f>
        <v>0.290877481387744</v>
      </c>
      <c r="AB19" s="219"/>
      <c r="AC19" s="219">
        <f>AA19</f>
        <v>0.290877481387744</v>
      </c>
      <c r="AD19" s="219"/>
      <c r="AE19" s="219">
        <f>AC19</f>
        <v>0.290877481387744</v>
      </c>
      <c r="AF19" s="219"/>
      <c r="AG19" s="219" t="e">
        <f>AG17/AG8</f>
        <v>#DIV/0!</v>
      </c>
      <c r="AH19" s="174"/>
      <c r="AI19" s="176">
        <f>'(3) Service Scorecard 2013'!AI19</f>
        <v>0.23513290649480953</v>
      </c>
    </row>
    <row r="20" spans="1:35" ht="13.5" customHeight="1" x14ac:dyDescent="0.2">
      <c r="A20" s="31"/>
      <c r="B20" s="30"/>
      <c r="C20" s="32"/>
      <c r="D20" s="32"/>
      <c r="E20" s="32"/>
      <c r="F20" s="32"/>
      <c r="G20" s="32"/>
      <c r="H20" s="99"/>
      <c r="I20" s="100"/>
      <c r="J20" s="99"/>
      <c r="K20" s="224"/>
      <c r="L20" s="224"/>
      <c r="M20" s="224" t="s">
        <v>0</v>
      </c>
      <c r="N20" s="224"/>
      <c r="O20" s="224"/>
      <c r="P20" s="224"/>
      <c r="Q20" s="252"/>
      <c r="R20" s="224"/>
      <c r="S20" s="224"/>
      <c r="T20" s="224"/>
      <c r="U20" s="224" t="s">
        <v>0</v>
      </c>
      <c r="V20" s="224"/>
      <c r="W20" s="224"/>
      <c r="X20" s="224"/>
      <c r="Y20" s="252"/>
      <c r="Z20" s="224"/>
      <c r="AA20" s="224"/>
      <c r="AB20" s="224"/>
      <c r="AC20" s="224"/>
      <c r="AD20" s="224"/>
      <c r="AE20" s="224"/>
      <c r="AF20" s="224"/>
      <c r="AG20" s="224"/>
      <c r="AH20" s="101"/>
      <c r="AI20" s="77"/>
    </row>
    <row r="21" spans="1:35" s="190" customFormat="1" ht="13.5" customHeight="1" x14ac:dyDescent="0.2">
      <c r="A21" s="186" t="s">
        <v>22</v>
      </c>
      <c r="B21" s="187"/>
      <c r="C21" s="65">
        <v>23698.21</v>
      </c>
      <c r="D21" s="65"/>
      <c r="E21" s="65">
        <v>70894.210000000006</v>
      </c>
      <c r="F21" s="65"/>
      <c r="G21" s="65">
        <v>27345.99</v>
      </c>
      <c r="H21" s="165"/>
      <c r="I21" s="165">
        <f>C21+E21+G21</f>
        <v>121938.41000000002</v>
      </c>
      <c r="J21" s="165"/>
      <c r="K21" s="221">
        <f>K23*K$8</f>
        <v>0</v>
      </c>
      <c r="L21" s="241"/>
      <c r="M21" s="221">
        <f>M23*M$8</f>
        <v>0</v>
      </c>
      <c r="N21" s="253"/>
      <c r="O21" s="221">
        <f>O23*O$8</f>
        <v>0</v>
      </c>
      <c r="P21" s="241"/>
      <c r="Q21" s="241">
        <f>K21+M21+O21</f>
        <v>0</v>
      </c>
      <c r="R21" s="241"/>
      <c r="S21" s="221">
        <f>S23*S$8</f>
        <v>0</v>
      </c>
      <c r="T21" s="241"/>
      <c r="U21" s="221">
        <f>U23*U$8</f>
        <v>0</v>
      </c>
      <c r="V21" s="253"/>
      <c r="W21" s="221">
        <f>W23*W$8</f>
        <v>0</v>
      </c>
      <c r="X21" s="241"/>
      <c r="Y21" s="241">
        <f>S21+U21+W21</f>
        <v>0</v>
      </c>
      <c r="Z21" s="253"/>
      <c r="AA21" s="221">
        <f>AA23*AA$8</f>
        <v>0</v>
      </c>
      <c r="AB21" s="241"/>
      <c r="AC21" s="221">
        <f>AC23*AC$8</f>
        <v>0</v>
      </c>
      <c r="AD21" s="253"/>
      <c r="AE21" s="221">
        <f>AE23*AE$8</f>
        <v>0</v>
      </c>
      <c r="AF21" s="253"/>
      <c r="AG21" s="241">
        <f>AA21+AC21+AE21</f>
        <v>0</v>
      </c>
      <c r="AH21" s="188"/>
      <c r="AI21" s="189">
        <f>AI23*AI8</f>
        <v>228177.06225074062</v>
      </c>
    </row>
    <row r="22" spans="1:35" ht="13.5" customHeight="1" x14ac:dyDescent="0.2">
      <c r="A22" s="31"/>
      <c r="B22" s="30"/>
      <c r="C22" s="61"/>
      <c r="D22" s="66"/>
      <c r="E22" s="66"/>
      <c r="F22" s="66"/>
      <c r="G22" s="66"/>
      <c r="H22" s="159"/>
      <c r="I22" s="157"/>
      <c r="J22" s="159"/>
      <c r="K22" s="222"/>
      <c r="L22" s="222"/>
      <c r="M22" s="222"/>
      <c r="N22" s="240"/>
      <c r="O22" s="222"/>
      <c r="P22" s="222"/>
      <c r="Q22" s="254"/>
      <c r="R22" s="222"/>
      <c r="S22" s="222"/>
      <c r="T22" s="240"/>
      <c r="U22" s="222" t="s">
        <v>0</v>
      </c>
      <c r="V22" s="222"/>
      <c r="W22" s="240"/>
      <c r="X22" s="222"/>
      <c r="Y22" s="238"/>
      <c r="Z22" s="240"/>
      <c r="AA22" s="222"/>
      <c r="AB22" s="222"/>
      <c r="AC22" s="240"/>
      <c r="AD22" s="222"/>
      <c r="AE22" s="222"/>
      <c r="AF22" s="240"/>
      <c r="AG22" s="222"/>
      <c r="AH22" s="160"/>
      <c r="AI22" s="73"/>
    </row>
    <row r="23" spans="1:35" ht="13.5" customHeight="1" x14ac:dyDescent="0.2">
      <c r="A23" s="170" t="s">
        <v>23</v>
      </c>
      <c r="B23" s="171"/>
      <c r="C23" s="310">
        <f>C21/C8</f>
        <v>0.22433656206744501</v>
      </c>
      <c r="D23" s="66"/>
      <c r="E23" s="310">
        <f>E21/E8</f>
        <v>0.47411156174336172</v>
      </c>
      <c r="F23" s="66"/>
      <c r="G23" s="310">
        <f>G21/G8</f>
        <v>0.24500953930197791</v>
      </c>
      <c r="H23" s="159"/>
      <c r="I23" s="191">
        <f>I21/I8</f>
        <v>0.33245703923706743</v>
      </c>
      <c r="J23" s="159"/>
      <c r="K23" s="223">
        <f>G23</f>
        <v>0.24500953930197791</v>
      </c>
      <c r="L23" s="222"/>
      <c r="M23" s="223">
        <f>K23</f>
        <v>0.24500953930197791</v>
      </c>
      <c r="N23" s="240"/>
      <c r="O23" s="223">
        <f>M23</f>
        <v>0.24500953930197791</v>
      </c>
      <c r="P23" s="222"/>
      <c r="Q23" s="255" t="e">
        <f>Q21/Q8</f>
        <v>#DIV/0!</v>
      </c>
      <c r="R23" s="222"/>
      <c r="S23" s="223">
        <f>O23</f>
        <v>0.24500953930197791</v>
      </c>
      <c r="T23" s="222"/>
      <c r="U23" s="223">
        <f>S23</f>
        <v>0.24500953930197791</v>
      </c>
      <c r="V23" s="240"/>
      <c r="W23" s="223">
        <f>U23</f>
        <v>0.24500953930197791</v>
      </c>
      <c r="X23" s="222"/>
      <c r="Y23" s="255" t="e">
        <f>Y21/Y8</f>
        <v>#DIV/0!</v>
      </c>
      <c r="Z23" s="240"/>
      <c r="AA23" s="223">
        <f>W23</f>
        <v>0.24500953930197791</v>
      </c>
      <c r="AB23" s="222"/>
      <c r="AC23" s="223">
        <f>AA23</f>
        <v>0.24500953930197791</v>
      </c>
      <c r="AD23" s="240"/>
      <c r="AE23" s="223">
        <f>AC23</f>
        <v>0.24500953930197791</v>
      </c>
      <c r="AF23" s="222"/>
      <c r="AG23" s="223" t="e">
        <f>AG21/AG8</f>
        <v>#DIV/0!</v>
      </c>
      <c r="AH23" s="160"/>
      <c r="AI23" s="192">
        <f>'(3) Service Scorecard 2013'!AK23</f>
        <v>0.17856926926424774</v>
      </c>
    </row>
    <row r="24" spans="1:35" ht="13.5" customHeight="1" x14ac:dyDescent="0.2">
      <c r="A24" s="31"/>
      <c r="B24" s="30"/>
      <c r="C24" s="33" t="s">
        <v>0</v>
      </c>
      <c r="D24" s="32"/>
      <c r="E24" s="32"/>
      <c r="F24" s="32"/>
      <c r="G24" s="32"/>
      <c r="H24" s="99"/>
      <c r="I24" s="100"/>
      <c r="J24" s="99"/>
      <c r="K24" s="224"/>
      <c r="L24" s="224"/>
      <c r="M24" s="224"/>
      <c r="N24" s="224"/>
      <c r="O24" s="224"/>
      <c r="P24" s="224"/>
      <c r="Q24" s="252"/>
      <c r="R24" s="224"/>
      <c r="S24" s="224"/>
      <c r="T24" s="224"/>
      <c r="U24" s="224"/>
      <c r="V24" s="224"/>
      <c r="W24" s="224"/>
      <c r="X24" s="224"/>
      <c r="Y24" s="252"/>
      <c r="Z24" s="224"/>
      <c r="AA24" s="224"/>
      <c r="AB24" s="224"/>
      <c r="AC24" s="224"/>
      <c r="AD24" s="224"/>
      <c r="AE24" s="224"/>
      <c r="AF24" s="224"/>
      <c r="AG24" s="224"/>
      <c r="AH24" s="101"/>
      <c r="AI24" s="77"/>
    </row>
    <row r="25" spans="1:35" ht="13.5" customHeight="1" x14ac:dyDescent="0.2">
      <c r="A25" s="193" t="s">
        <v>37</v>
      </c>
      <c r="B25" s="30"/>
      <c r="C25" s="33">
        <f>C8/C28</f>
        <v>5868.7144444444448</v>
      </c>
      <c r="D25" s="32"/>
      <c r="E25" s="33">
        <f>E8/E28</f>
        <v>8307.2583333333332</v>
      </c>
      <c r="F25" s="33"/>
      <c r="G25" s="33">
        <f>G8/G28</f>
        <v>6565.4082352941177</v>
      </c>
      <c r="H25" s="102"/>
      <c r="I25" s="194">
        <f>C25+E25+G25</f>
        <v>20741.381013071896</v>
      </c>
      <c r="J25" s="102"/>
      <c r="K25" s="225" t="e">
        <f>K8/K28</f>
        <v>#DIV/0!</v>
      </c>
      <c r="L25" s="224"/>
      <c r="M25" s="225" t="e">
        <f>M8/M28</f>
        <v>#DIV/0!</v>
      </c>
      <c r="N25" s="225"/>
      <c r="O25" s="225" t="e">
        <f>O8/O28</f>
        <v>#DIV/0!</v>
      </c>
      <c r="P25" s="225"/>
      <c r="Q25" s="256" t="e">
        <f>K25+M25+O25</f>
        <v>#DIV/0!</v>
      </c>
      <c r="R25" s="224"/>
      <c r="S25" s="225" t="e">
        <f>S8/S28</f>
        <v>#DIV/0!</v>
      </c>
      <c r="T25" s="224"/>
      <c r="U25" s="225" t="e">
        <f>U8/U28</f>
        <v>#DIV/0!</v>
      </c>
      <c r="V25" s="225"/>
      <c r="W25" s="225" t="e">
        <f>W8/W28</f>
        <v>#DIV/0!</v>
      </c>
      <c r="X25" s="225"/>
      <c r="Y25" s="256" t="e">
        <f>S25+U25+W25</f>
        <v>#DIV/0!</v>
      </c>
      <c r="Z25" s="224"/>
      <c r="AA25" s="225" t="e">
        <f>AA8/AA28</f>
        <v>#DIV/0!</v>
      </c>
      <c r="AB25" s="224"/>
      <c r="AC25" s="225" t="e">
        <f>AC8/AC28</f>
        <v>#DIV/0!</v>
      </c>
      <c r="AD25" s="225"/>
      <c r="AE25" s="225" t="e">
        <f>AE8/AE28</f>
        <v>#DIV/0!</v>
      </c>
      <c r="AF25" s="225"/>
      <c r="AG25" s="256" t="e">
        <f>AA25+AC25+AE25</f>
        <v>#DIV/0!</v>
      </c>
      <c r="AH25" s="101"/>
      <c r="AI25" s="195">
        <f>AI8/(AI28*12)</f>
        <v>6263.7598039215691</v>
      </c>
    </row>
    <row r="26" spans="1:35" ht="13.5" customHeight="1" x14ac:dyDescent="0.2">
      <c r="A26" s="196" t="s">
        <v>38</v>
      </c>
      <c r="B26" s="171"/>
      <c r="C26" s="316">
        <f>C25*12</f>
        <v>70424.573333333334</v>
      </c>
      <c r="D26" s="197"/>
      <c r="E26" s="316">
        <f>E25*12</f>
        <v>99687.1</v>
      </c>
      <c r="F26" s="197"/>
      <c r="G26" s="316">
        <f>G25*12</f>
        <v>78784.898823529409</v>
      </c>
      <c r="H26" s="103"/>
      <c r="I26" s="198">
        <f>I25*4</f>
        <v>82965.524052287583</v>
      </c>
      <c r="J26" s="103"/>
      <c r="K26" s="226" t="e">
        <f>K25*12</f>
        <v>#DIV/0!</v>
      </c>
      <c r="L26" s="227"/>
      <c r="M26" s="226" t="e">
        <f>M25*12</f>
        <v>#DIV/0!</v>
      </c>
      <c r="N26" s="227"/>
      <c r="O26" s="226" t="e">
        <f>O25*12</f>
        <v>#DIV/0!</v>
      </c>
      <c r="P26" s="227"/>
      <c r="Q26" s="257" t="e">
        <f>Q25*4</f>
        <v>#DIV/0!</v>
      </c>
      <c r="R26" s="227"/>
      <c r="S26" s="226" t="e">
        <f>S25*12</f>
        <v>#DIV/0!</v>
      </c>
      <c r="T26" s="227"/>
      <c r="U26" s="226" t="e">
        <f>U25*12</f>
        <v>#DIV/0!</v>
      </c>
      <c r="V26" s="227"/>
      <c r="W26" s="226" t="e">
        <f>W25*12</f>
        <v>#DIV/0!</v>
      </c>
      <c r="X26" s="227"/>
      <c r="Y26" s="257" t="e">
        <f>Y25*4</f>
        <v>#DIV/0!</v>
      </c>
      <c r="Z26" s="227"/>
      <c r="AA26" s="226" t="e">
        <f>AA25*12</f>
        <v>#DIV/0!</v>
      </c>
      <c r="AB26" s="227"/>
      <c r="AC26" s="226" t="e">
        <f>AC25*12</f>
        <v>#DIV/0!</v>
      </c>
      <c r="AD26" s="227"/>
      <c r="AE26" s="226" t="e">
        <f>AE25*12</f>
        <v>#DIV/0!</v>
      </c>
      <c r="AF26" s="227"/>
      <c r="AG26" s="257" t="e">
        <f>AG25*4</f>
        <v>#DIV/0!</v>
      </c>
      <c r="AH26" s="104"/>
      <c r="AI26" s="199">
        <f>AI25*12</f>
        <v>75165.117647058825</v>
      </c>
    </row>
    <row r="27" spans="1:35" ht="13.5" customHeight="1" x14ac:dyDescent="0.2">
      <c r="A27" s="31"/>
      <c r="B27" s="30"/>
      <c r="C27" s="32" t="s">
        <v>0</v>
      </c>
      <c r="D27" s="32"/>
      <c r="E27" s="32"/>
      <c r="F27" s="32"/>
      <c r="G27" s="32"/>
      <c r="H27" s="99"/>
      <c r="I27" s="100"/>
      <c r="J27" s="99"/>
      <c r="K27" s="224"/>
      <c r="L27" s="224"/>
      <c r="M27" s="224"/>
      <c r="N27" s="224"/>
      <c r="O27" s="224"/>
      <c r="P27" s="224"/>
      <c r="Q27" s="252"/>
      <c r="R27" s="224"/>
      <c r="S27" s="224"/>
      <c r="T27" s="224"/>
      <c r="U27" s="224"/>
      <c r="V27" s="224"/>
      <c r="W27" s="224"/>
      <c r="X27" s="224"/>
      <c r="Y27" s="252"/>
      <c r="Z27" s="224"/>
      <c r="AA27" s="224"/>
      <c r="AB27" s="224"/>
      <c r="AC27" s="224"/>
      <c r="AD27" s="224"/>
      <c r="AE27" s="224"/>
      <c r="AF27" s="224"/>
      <c r="AG27" s="252"/>
      <c r="AH27" s="101"/>
      <c r="AI27" s="77"/>
    </row>
    <row r="28" spans="1:35" ht="13.5" customHeight="1" x14ac:dyDescent="0.2">
      <c r="A28" s="196" t="s">
        <v>29</v>
      </c>
      <c r="B28" s="171"/>
      <c r="C28" s="197">
        <v>18</v>
      </c>
      <c r="D28" s="197"/>
      <c r="E28" s="197">
        <v>18</v>
      </c>
      <c r="F28" s="197"/>
      <c r="G28" s="197">
        <v>17</v>
      </c>
      <c r="H28" s="103"/>
      <c r="I28" s="200">
        <f>G28</f>
        <v>17</v>
      </c>
      <c r="J28" s="103"/>
      <c r="K28" s="227">
        <v>0</v>
      </c>
      <c r="L28" s="227"/>
      <c r="M28" s="227">
        <f>K28</f>
        <v>0</v>
      </c>
      <c r="N28" s="227"/>
      <c r="O28" s="227">
        <f>M28</f>
        <v>0</v>
      </c>
      <c r="P28" s="227"/>
      <c r="Q28" s="258">
        <f>O28</f>
        <v>0</v>
      </c>
      <c r="R28" s="227"/>
      <c r="S28" s="227">
        <v>0</v>
      </c>
      <c r="T28" s="227"/>
      <c r="U28" s="227">
        <v>0</v>
      </c>
      <c r="V28" s="227"/>
      <c r="W28" s="227">
        <v>0</v>
      </c>
      <c r="X28" s="227"/>
      <c r="Y28" s="258">
        <f>W28</f>
        <v>0</v>
      </c>
      <c r="Z28" s="227"/>
      <c r="AA28" s="227">
        <v>0</v>
      </c>
      <c r="AB28" s="227"/>
      <c r="AC28" s="227">
        <v>0</v>
      </c>
      <c r="AD28" s="227"/>
      <c r="AE28" s="227">
        <v>0</v>
      </c>
      <c r="AF28" s="227"/>
      <c r="AG28" s="258">
        <f>AE28</f>
        <v>0</v>
      </c>
      <c r="AH28" s="104"/>
      <c r="AI28" s="201">
        <f>I28</f>
        <v>17</v>
      </c>
    </row>
    <row r="29" spans="1:35" ht="13.5" customHeight="1" x14ac:dyDescent="0.2">
      <c r="A29" s="31"/>
      <c r="B29" s="30"/>
      <c r="C29" s="34"/>
      <c r="D29" s="34"/>
      <c r="E29" s="34"/>
      <c r="F29" s="34"/>
      <c r="G29" s="34"/>
      <c r="H29" s="105"/>
      <c r="I29" s="106"/>
      <c r="J29" s="105"/>
      <c r="K29" s="228"/>
      <c r="L29" s="228"/>
      <c r="M29" s="228"/>
      <c r="N29" s="228"/>
      <c r="O29" s="228"/>
      <c r="P29" s="228"/>
      <c r="Q29" s="259"/>
      <c r="R29" s="228"/>
      <c r="S29" s="228"/>
      <c r="T29" s="228"/>
      <c r="U29" s="228"/>
      <c r="V29" s="228"/>
      <c r="W29" s="228"/>
      <c r="X29" s="228"/>
      <c r="Y29" s="259"/>
      <c r="Z29" s="228"/>
      <c r="AA29" s="228"/>
      <c r="AB29" s="228"/>
      <c r="AC29" s="228"/>
      <c r="AD29" s="228"/>
      <c r="AE29" s="228"/>
      <c r="AF29" s="228"/>
      <c r="AG29" s="259"/>
      <c r="AH29" s="107"/>
      <c r="AI29" s="79"/>
    </row>
    <row r="30" spans="1:35" s="139" customFormat="1" ht="13.5" customHeight="1" x14ac:dyDescent="0.2">
      <c r="A30" s="202" t="s">
        <v>35</v>
      </c>
      <c r="B30" s="203"/>
      <c r="C30" s="204">
        <f>C8/C32</f>
        <v>2.3210199608376665</v>
      </c>
      <c r="D30" s="204" t="s">
        <v>0</v>
      </c>
      <c r="E30" s="204">
        <f>E8/E32</f>
        <v>4.3755164684676258</v>
      </c>
      <c r="F30" s="204" t="s">
        <v>0</v>
      </c>
      <c r="G30" s="204">
        <f>G8/G32</f>
        <v>2.5928124056982806</v>
      </c>
      <c r="H30" s="108" t="s">
        <v>0</v>
      </c>
      <c r="I30" s="108">
        <f>I8/I32</f>
        <v>2.9884048609438008</v>
      </c>
      <c r="J30" s="108"/>
      <c r="K30" s="229" t="e">
        <f>K8/K32</f>
        <v>#DIV/0!</v>
      </c>
      <c r="L30" s="229" t="s">
        <v>0</v>
      </c>
      <c r="M30" s="229" t="e">
        <f>M8/M32</f>
        <v>#DIV/0!</v>
      </c>
      <c r="N30" s="229" t="s">
        <v>0</v>
      </c>
      <c r="O30" s="229" t="e">
        <f>O8/O32</f>
        <v>#DIV/0!</v>
      </c>
      <c r="P30" s="229" t="s">
        <v>0</v>
      </c>
      <c r="Q30" s="229" t="e">
        <f>Q8/Q32</f>
        <v>#DIV/0!</v>
      </c>
      <c r="R30" s="229"/>
      <c r="S30" s="229" t="e">
        <f>S8/S32</f>
        <v>#DIV/0!</v>
      </c>
      <c r="T30" s="229" t="s">
        <v>0</v>
      </c>
      <c r="U30" s="229" t="e">
        <f>U8/U32</f>
        <v>#DIV/0!</v>
      </c>
      <c r="V30" s="229" t="s">
        <v>0</v>
      </c>
      <c r="W30" s="229" t="e">
        <f>W8/W32</f>
        <v>#DIV/0!</v>
      </c>
      <c r="X30" s="229" t="s">
        <v>0</v>
      </c>
      <c r="Y30" s="229" t="e">
        <f>Y8/Y32</f>
        <v>#DIV/0!</v>
      </c>
      <c r="Z30" s="229"/>
      <c r="AA30" s="229" t="e">
        <f>AA8/AA32</f>
        <v>#DIV/0!</v>
      </c>
      <c r="AB30" s="229" t="s">
        <v>0</v>
      </c>
      <c r="AC30" s="229" t="e">
        <f>AC8/AC32</f>
        <v>#DIV/0!</v>
      </c>
      <c r="AD30" s="229" t="s">
        <v>0</v>
      </c>
      <c r="AE30" s="229" t="e">
        <f>AE8/AE32</f>
        <v>#DIV/0!</v>
      </c>
      <c r="AF30" s="229" t="s">
        <v>0</v>
      </c>
      <c r="AG30" s="229" t="e">
        <f>AG8/AG32</f>
        <v>#DIV/0!</v>
      </c>
      <c r="AH30" s="109" t="s">
        <v>0</v>
      </c>
      <c r="AI30" s="205">
        <f>AI8/AI32</f>
        <v>2.8716285685430258</v>
      </c>
    </row>
    <row r="31" spans="1:35" ht="13.5" customHeight="1" x14ac:dyDescent="0.2">
      <c r="A31" s="31"/>
      <c r="B31" s="30"/>
      <c r="C31" s="32"/>
      <c r="D31" s="32"/>
      <c r="E31" s="32"/>
      <c r="F31" s="32"/>
      <c r="G31" s="32"/>
      <c r="H31" s="99"/>
      <c r="I31" s="100"/>
      <c r="J31" s="99"/>
      <c r="K31" s="224"/>
      <c r="L31" s="224"/>
      <c r="M31" s="224"/>
      <c r="N31" s="224"/>
      <c r="O31" s="224"/>
      <c r="P31" s="224"/>
      <c r="Q31" s="260"/>
      <c r="R31" s="224"/>
      <c r="S31" s="224"/>
      <c r="T31" s="224"/>
      <c r="U31" s="224"/>
      <c r="V31" s="224"/>
      <c r="W31" s="224"/>
      <c r="X31" s="224"/>
      <c r="Y31" s="260"/>
      <c r="Z31" s="224"/>
      <c r="AA31" s="224"/>
      <c r="AB31" s="224"/>
      <c r="AC31" s="224"/>
      <c r="AD31" s="224"/>
      <c r="AE31" s="224"/>
      <c r="AF31" s="224"/>
      <c r="AG31" s="260"/>
      <c r="AH31" s="101"/>
      <c r="AI31" s="77"/>
    </row>
    <row r="32" spans="1:35" s="139" customFormat="1" ht="13.5" customHeight="1" x14ac:dyDescent="0.2">
      <c r="A32" s="206" t="s">
        <v>19</v>
      </c>
      <c r="B32" s="207"/>
      <c r="C32" s="208">
        <f>19057.23+14367.61+12088.28</f>
        <v>45513.119999999995</v>
      </c>
      <c r="D32" s="324" t="s">
        <v>0</v>
      </c>
      <c r="E32" s="208">
        <f>17681.55+12966.72+3526.13</f>
        <v>34174.399999999994</v>
      </c>
      <c r="F32" s="208"/>
      <c r="G32" s="208">
        <f>19012.53+18704.84+5329.3</f>
        <v>43046.67</v>
      </c>
      <c r="H32" s="110"/>
      <c r="I32" s="110">
        <f>C32+E32+G32</f>
        <v>122734.18999999999</v>
      </c>
      <c r="J32" s="110"/>
      <c r="K32" s="230">
        <f>G32*(K28/G28)</f>
        <v>0</v>
      </c>
      <c r="L32" s="230"/>
      <c r="M32" s="230" t="e">
        <f>K32*(M28/K28)</f>
        <v>#DIV/0!</v>
      </c>
      <c r="N32" s="230"/>
      <c r="O32" s="230" t="e">
        <f>M32*(O28/M28)</f>
        <v>#DIV/0!</v>
      </c>
      <c r="P32" s="230"/>
      <c r="Q32" s="230" t="e">
        <f>K32+M32+O32</f>
        <v>#DIV/0!</v>
      </c>
      <c r="R32" s="230"/>
      <c r="S32" s="230" t="e">
        <f>O32*(S28/O28)</f>
        <v>#DIV/0!</v>
      </c>
      <c r="T32" s="230"/>
      <c r="U32" s="230" t="e">
        <f>S32*(U28/S28)</f>
        <v>#DIV/0!</v>
      </c>
      <c r="V32" s="230"/>
      <c r="W32" s="230" t="e">
        <f>U32*(W28/U28)</f>
        <v>#DIV/0!</v>
      </c>
      <c r="X32" s="230"/>
      <c r="Y32" s="230" t="e">
        <f>S32+U32+W32</f>
        <v>#DIV/0!</v>
      </c>
      <c r="Z32" s="258"/>
      <c r="AA32" s="230" t="e">
        <f>W32*(AA28/W28)</f>
        <v>#DIV/0!</v>
      </c>
      <c r="AB32" s="230"/>
      <c r="AC32" s="230" t="e">
        <f>AA32*(AC28/AA28)</f>
        <v>#DIV/0!</v>
      </c>
      <c r="AD32" s="230"/>
      <c r="AE32" s="230" t="e">
        <f>AC32*(AE28/AC28)</f>
        <v>#DIV/0!</v>
      </c>
      <c r="AF32" s="230"/>
      <c r="AG32" s="230" t="e">
        <f>AA32+AC32+AE32</f>
        <v>#DIV/0!</v>
      </c>
      <c r="AH32" s="111"/>
      <c r="AI32" s="209">
        <f>'(3) Service Scorecard 2013'!AI32</f>
        <v>444976.41999999993</v>
      </c>
    </row>
    <row r="33" spans="1:35" ht="13.5" customHeight="1" x14ac:dyDescent="0.2">
      <c r="A33" s="31"/>
      <c r="B33" s="30"/>
      <c r="C33" s="32"/>
      <c r="D33" s="32"/>
      <c r="E33" s="32"/>
      <c r="F33" s="32"/>
      <c r="G33" s="32"/>
      <c r="H33" s="99"/>
      <c r="I33" s="100"/>
      <c r="J33" s="99"/>
      <c r="K33" s="224"/>
      <c r="L33" s="224"/>
      <c r="M33" s="224"/>
      <c r="N33" s="224"/>
      <c r="O33" s="224"/>
      <c r="P33" s="224"/>
      <c r="Q33" s="252"/>
      <c r="R33" s="224"/>
      <c r="S33" s="224"/>
      <c r="T33" s="224"/>
      <c r="U33" s="224"/>
      <c r="V33" s="224"/>
      <c r="W33" s="224"/>
      <c r="X33" s="224"/>
      <c r="Y33" s="252"/>
      <c r="Z33" s="224"/>
      <c r="AA33" s="224"/>
      <c r="AB33" s="224"/>
      <c r="AC33" s="224"/>
      <c r="AD33" s="224"/>
      <c r="AE33" s="224"/>
      <c r="AF33" s="224"/>
      <c r="AG33" s="252"/>
      <c r="AH33" s="101"/>
      <c r="AI33" s="77"/>
    </row>
    <row r="34" spans="1:35" ht="13.5" customHeight="1" thickBot="1" x14ac:dyDescent="0.25">
      <c r="A34" s="196" t="s">
        <v>30</v>
      </c>
      <c r="B34" s="171"/>
      <c r="C34" s="326">
        <f>C32/C28</f>
        <v>2528.5066666666662</v>
      </c>
      <c r="D34" s="210" t="s">
        <v>0</v>
      </c>
      <c r="E34" s="326">
        <f>E32/E28</f>
        <v>1898.5777777777776</v>
      </c>
      <c r="F34" s="210" t="s">
        <v>0</v>
      </c>
      <c r="G34" s="326">
        <f>G32/G28</f>
        <v>2532.1570588235295</v>
      </c>
      <c r="H34" s="112" t="s">
        <v>0</v>
      </c>
      <c r="I34" s="112">
        <f>I32/I28</f>
        <v>7219.6582352941168</v>
      </c>
      <c r="J34" s="113"/>
      <c r="K34" s="231" t="e">
        <f>K32/K28</f>
        <v>#DIV/0!</v>
      </c>
      <c r="L34" s="231" t="s">
        <v>0</v>
      </c>
      <c r="M34" s="231" t="e">
        <f>M32/M28</f>
        <v>#DIV/0!</v>
      </c>
      <c r="N34" s="231" t="s">
        <v>0</v>
      </c>
      <c r="O34" s="231" t="e">
        <f>O32/O28</f>
        <v>#DIV/0!</v>
      </c>
      <c r="P34" s="231" t="s">
        <v>0</v>
      </c>
      <c r="Q34" s="231" t="e">
        <f>Q32/Q28</f>
        <v>#DIV/0!</v>
      </c>
      <c r="R34" s="219"/>
      <c r="S34" s="231" t="e">
        <f>S32/S28</f>
        <v>#DIV/0!</v>
      </c>
      <c r="T34" s="231" t="s">
        <v>0</v>
      </c>
      <c r="U34" s="231" t="e">
        <f>U32/U28</f>
        <v>#DIV/0!</v>
      </c>
      <c r="V34" s="231" t="s">
        <v>0</v>
      </c>
      <c r="W34" s="231" t="e">
        <f>W32/W28</f>
        <v>#DIV/0!</v>
      </c>
      <c r="X34" s="231" t="s">
        <v>0</v>
      </c>
      <c r="Y34" s="231" t="e">
        <f>Y32/Y28</f>
        <v>#DIV/0!</v>
      </c>
      <c r="Z34" s="219"/>
      <c r="AA34" s="231" t="e">
        <f>AA32/AA28</f>
        <v>#DIV/0!</v>
      </c>
      <c r="AB34" s="231" t="s">
        <v>0</v>
      </c>
      <c r="AC34" s="231" t="e">
        <f>AC32/AC28</f>
        <v>#DIV/0!</v>
      </c>
      <c r="AD34" s="231" t="s">
        <v>0</v>
      </c>
      <c r="AE34" s="231" t="e">
        <f>AE32/AE28</f>
        <v>#DIV/0!</v>
      </c>
      <c r="AF34" s="231" t="s">
        <v>0</v>
      </c>
      <c r="AG34" s="231" t="e">
        <f>AG32/AG28</f>
        <v>#DIV/0!</v>
      </c>
      <c r="AH34" s="114" t="s">
        <v>0</v>
      </c>
      <c r="AI34" s="211">
        <f>AI32/AI28</f>
        <v>26175.083529411761</v>
      </c>
    </row>
    <row r="35" spans="1:35" ht="13.5" customHeight="1" x14ac:dyDescent="0.2">
      <c r="K35" s="261"/>
      <c r="L35" s="261"/>
      <c r="M35" s="261"/>
      <c r="N35" s="261"/>
      <c r="O35" s="261"/>
      <c r="P35" s="261"/>
      <c r="Q35" s="262"/>
      <c r="R35" s="261"/>
      <c r="S35" s="261"/>
      <c r="T35" s="261"/>
      <c r="U35" s="261"/>
      <c r="V35" s="261"/>
      <c r="W35" s="261"/>
      <c r="X35" s="261"/>
      <c r="Y35" s="262"/>
      <c r="Z35" s="261"/>
      <c r="AA35" s="261"/>
      <c r="AB35" s="261"/>
      <c r="AC35" s="261"/>
      <c r="AD35" s="261"/>
      <c r="AE35" s="261"/>
      <c r="AF35" s="261"/>
      <c r="AG35" s="261"/>
    </row>
    <row r="36" spans="1:35" ht="13.5" customHeight="1" x14ac:dyDescent="0.2">
      <c r="K36" s="261"/>
      <c r="L36" s="261"/>
      <c r="M36" s="261"/>
      <c r="N36" s="261"/>
      <c r="O36" s="261"/>
      <c r="P36" s="261"/>
      <c r="Q36" s="262"/>
      <c r="R36" s="261"/>
      <c r="S36" s="261"/>
      <c r="T36" s="261"/>
      <c r="U36" s="261"/>
      <c r="V36" s="261"/>
      <c r="W36" s="261"/>
      <c r="X36" s="261"/>
      <c r="Y36" s="262"/>
      <c r="Z36" s="261"/>
      <c r="AA36" s="261"/>
      <c r="AB36" s="261"/>
      <c r="AC36" s="261"/>
      <c r="AD36" s="261"/>
      <c r="AE36" s="261"/>
      <c r="AF36" s="261"/>
      <c r="AG36" s="261"/>
    </row>
  </sheetData>
  <mergeCells count="1">
    <mergeCell ref="A5:B6"/>
  </mergeCells>
  <printOptions horizontalCentered="1"/>
  <pageMargins left="0.25" right="0.25" top="0.75" bottom="0.75" header="0.25" footer="0.25"/>
  <pageSetup paperSize="5" scale="5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workbookViewId="0">
      <selection activeCell="J2" sqref="J2"/>
    </sheetView>
  </sheetViews>
  <sheetFormatPr defaultColWidth="8.85546875" defaultRowHeight="27.75" customHeight="1" x14ac:dyDescent="0.3"/>
  <cols>
    <col min="1" max="1" width="8.85546875" style="429"/>
    <col min="2" max="2" width="12.28515625" style="430" customWidth="1"/>
    <col min="3" max="14" width="12.28515625" style="429" customWidth="1"/>
    <col min="15" max="16384" width="8.85546875" style="429"/>
  </cols>
  <sheetData>
    <row r="2" spans="2:3" ht="27.75" customHeight="1" x14ac:dyDescent="0.3">
      <c r="C2" s="427" t="s">
        <v>148</v>
      </c>
    </row>
    <row r="3" spans="2:3" ht="31.5" customHeight="1" x14ac:dyDescent="0.3">
      <c r="B3" s="431">
        <v>-1</v>
      </c>
      <c r="C3" s="429" t="s">
        <v>256</v>
      </c>
    </row>
    <row r="4" spans="2:3" ht="31.5" customHeight="1" x14ac:dyDescent="0.3">
      <c r="B4" s="431">
        <f>B3-1</f>
        <v>-2</v>
      </c>
      <c r="C4" s="429" t="s">
        <v>257</v>
      </c>
    </row>
    <row r="5" spans="2:3" ht="31.5" customHeight="1" x14ac:dyDescent="0.3">
      <c r="B5" s="431">
        <f t="shared" ref="B5:B9" si="0">B4-1</f>
        <v>-3</v>
      </c>
      <c r="C5" s="429" t="s">
        <v>258</v>
      </c>
    </row>
    <row r="6" spans="2:3" ht="31.5" customHeight="1" x14ac:dyDescent="0.3">
      <c r="B6" s="431">
        <f t="shared" si="0"/>
        <v>-4</v>
      </c>
      <c r="C6" s="429" t="s">
        <v>263</v>
      </c>
    </row>
    <row r="7" spans="2:3" ht="31.5" customHeight="1" x14ac:dyDescent="0.3">
      <c r="B7" s="431">
        <f t="shared" si="0"/>
        <v>-5</v>
      </c>
      <c r="C7" s="429" t="s">
        <v>147</v>
      </c>
    </row>
    <row r="8" spans="2:3" ht="31.5" customHeight="1" x14ac:dyDescent="0.3">
      <c r="B8" s="431">
        <f t="shared" si="0"/>
        <v>-6</v>
      </c>
      <c r="C8" s="429" t="s">
        <v>259</v>
      </c>
    </row>
    <row r="9" spans="2:3" ht="31.5" customHeight="1" x14ac:dyDescent="0.3">
      <c r="B9" s="431">
        <f t="shared" si="0"/>
        <v>-7</v>
      </c>
      <c r="C9" s="429" t="s">
        <v>264</v>
      </c>
    </row>
    <row r="11" spans="2:3" ht="27.75" customHeight="1" x14ac:dyDescent="0.3">
      <c r="C11" s="428" t="s">
        <v>237</v>
      </c>
    </row>
    <row r="12" spans="2:3" ht="27.75" customHeight="1" x14ac:dyDescent="0.3">
      <c r="C12" s="428" t="s">
        <v>238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>
      <selection activeCell="G5" sqref="G5"/>
    </sheetView>
  </sheetViews>
  <sheetFormatPr defaultColWidth="14.42578125" defaultRowHeight="23.25" customHeight="1" x14ac:dyDescent="0.3"/>
  <cols>
    <col min="1" max="1" width="3.42578125" style="1" customWidth="1"/>
    <col min="2" max="2" width="18.140625" style="1" customWidth="1"/>
    <col min="3" max="3" width="23.28515625" style="1" customWidth="1"/>
    <col min="4" max="4" width="15.140625" style="1" customWidth="1"/>
    <col min="5" max="16384" width="14.42578125" style="1"/>
  </cols>
  <sheetData>
    <row r="2" spans="2:6" ht="27.75" customHeight="1" x14ac:dyDescent="0.3">
      <c r="B2" s="444" t="s">
        <v>228</v>
      </c>
      <c r="D2" s="1" t="s">
        <v>0</v>
      </c>
      <c r="E2" s="1" t="s">
        <v>0</v>
      </c>
      <c r="F2" s="1" t="s">
        <v>0</v>
      </c>
    </row>
    <row r="20" spans="2:15" ht="23.25" customHeight="1" x14ac:dyDescent="0.3">
      <c r="B20" s="467" t="s">
        <v>248</v>
      </c>
      <c r="G20" s="467" t="s">
        <v>255</v>
      </c>
    </row>
    <row r="22" spans="2:15" ht="23.25" customHeight="1" x14ac:dyDescent="0.3">
      <c r="M22" s="1" t="s">
        <v>244</v>
      </c>
      <c r="N22" s="1" t="s">
        <v>249</v>
      </c>
      <c r="O22" s="1">
        <v>1</v>
      </c>
    </row>
    <row r="23" spans="2:15" ht="23.25" customHeight="1" x14ac:dyDescent="0.3">
      <c r="M23" s="1" t="s">
        <v>247</v>
      </c>
      <c r="N23" s="1" t="s">
        <v>249</v>
      </c>
      <c r="O23" s="1">
        <v>2</v>
      </c>
    </row>
    <row r="24" spans="2:15" ht="23.25" customHeight="1" x14ac:dyDescent="0.3">
      <c r="M24" s="1" t="s">
        <v>116</v>
      </c>
      <c r="N24" s="1" t="s">
        <v>249</v>
      </c>
      <c r="O24" s="1">
        <v>1</v>
      </c>
    </row>
    <row r="25" spans="2:15" ht="23.25" customHeight="1" x14ac:dyDescent="0.3">
      <c r="M25" s="1" t="s">
        <v>114</v>
      </c>
      <c r="N25" s="1" t="s">
        <v>249</v>
      </c>
      <c r="O25" s="1">
        <v>2</v>
      </c>
    </row>
    <row r="26" spans="2:15" ht="23.25" customHeight="1" x14ac:dyDescent="0.3">
      <c r="M26" s="1" t="s">
        <v>250</v>
      </c>
      <c r="N26" s="1" t="s">
        <v>249</v>
      </c>
      <c r="O26" s="1">
        <v>1</v>
      </c>
    </row>
    <row r="37" spans="2:6" ht="23.25" customHeight="1" x14ac:dyDescent="0.3">
      <c r="E37" s="467" t="s">
        <v>254</v>
      </c>
      <c r="F37" s="467"/>
    </row>
    <row r="39" spans="2:6" ht="23.25" customHeight="1" x14ac:dyDescent="0.3">
      <c r="B39" s="1" t="s">
        <v>251</v>
      </c>
      <c r="C39" s="1" t="s">
        <v>252</v>
      </c>
    </row>
    <row r="40" spans="2:6" ht="23.25" customHeight="1" x14ac:dyDescent="0.3">
      <c r="B40" s="1" t="s">
        <v>115</v>
      </c>
      <c r="C40" s="466" t="e">
        <f>#REF!</f>
        <v>#REF!</v>
      </c>
    </row>
    <row r="41" spans="2:6" ht="23.25" customHeight="1" x14ac:dyDescent="0.3">
      <c r="B41" s="1" t="s">
        <v>246</v>
      </c>
      <c r="C41" s="466" t="e">
        <f>#REF!+#REF!</f>
        <v>#REF!</v>
      </c>
    </row>
    <row r="42" spans="2:6" ht="23.25" customHeight="1" x14ac:dyDescent="0.3">
      <c r="B42" s="1" t="s">
        <v>241</v>
      </c>
      <c r="C42" s="466" t="e">
        <f>#REF!</f>
        <v>#REF!</v>
      </c>
    </row>
    <row r="43" spans="2:6" ht="23.25" customHeight="1" x14ac:dyDescent="0.3">
      <c r="B43" s="1" t="s">
        <v>242</v>
      </c>
      <c r="C43" s="466" t="e">
        <f>#REF!</f>
        <v>#REF!</v>
      </c>
    </row>
    <row r="44" spans="2:6" ht="23.25" customHeight="1" x14ac:dyDescent="0.3">
      <c r="B44" s="1" t="s">
        <v>245</v>
      </c>
      <c r="C44" s="466" t="e">
        <f>#REF!</f>
        <v>#REF!</v>
      </c>
    </row>
    <row r="45" spans="2:6" ht="23.25" customHeight="1" x14ac:dyDescent="0.3">
      <c r="B45" s="1" t="s">
        <v>243</v>
      </c>
      <c r="C45" s="466" t="e">
        <f>#REF!</f>
        <v>#REF!</v>
      </c>
    </row>
    <row r="46" spans="2:6" ht="23.25" customHeight="1" x14ac:dyDescent="0.3">
      <c r="B46" s="1" t="s">
        <v>253</v>
      </c>
      <c r="C46" s="466" t="e">
        <f>#REF!</f>
        <v>#REF!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9"/>
  <sheetViews>
    <sheetView showGridLines="0" workbookViewId="0">
      <selection activeCell="J6" sqref="J6"/>
    </sheetView>
  </sheetViews>
  <sheetFormatPr defaultColWidth="8.85546875" defaultRowHeight="20.25" customHeight="1" x14ac:dyDescent="0.25"/>
  <cols>
    <col min="1" max="1" width="2.140625" style="330" customWidth="1"/>
    <col min="2" max="2" width="10.42578125" style="330" customWidth="1"/>
    <col min="3" max="3" width="11.85546875" style="330" customWidth="1"/>
    <col min="4" max="4" width="8.28515625" style="330" customWidth="1"/>
    <col min="5" max="5" width="11.42578125" style="330" customWidth="1"/>
    <col min="6" max="6" width="17.28515625" style="330" customWidth="1"/>
    <col min="7" max="7" width="13.28515625" style="330" customWidth="1"/>
    <col min="8" max="8" width="11.28515625" style="330" customWidth="1"/>
    <col min="9" max="9" width="17.28515625" style="330" customWidth="1"/>
    <col min="10" max="10" width="14" style="330" customWidth="1"/>
    <col min="11" max="11" width="6.42578125" style="330" customWidth="1"/>
    <col min="12" max="12" width="11.7109375" style="330" customWidth="1"/>
    <col min="13" max="13" width="11.85546875" style="330" customWidth="1"/>
    <col min="14" max="14" width="10.85546875" style="330" customWidth="1"/>
    <col min="15" max="15" width="17" style="330" customWidth="1"/>
    <col min="16" max="16" width="15.28515625" style="330" customWidth="1"/>
    <col min="17" max="17" width="13.7109375" style="330" customWidth="1"/>
    <col min="18" max="18" width="15.28515625" style="330" customWidth="1"/>
    <col min="19" max="19" width="19.140625" style="330" customWidth="1"/>
    <col min="20" max="20" width="16.42578125" style="330" customWidth="1"/>
    <col min="21" max="21" width="7.42578125" style="330" customWidth="1"/>
    <col min="22" max="16384" width="8.85546875" style="330"/>
  </cols>
  <sheetData>
    <row r="1" spans="2:20" ht="14.25" customHeight="1" x14ac:dyDescent="0.25"/>
    <row r="2" spans="2:20" ht="30" customHeight="1" x14ac:dyDescent="0.45">
      <c r="C2" s="469" t="s">
        <v>265</v>
      </c>
    </row>
    <row r="3" spans="2:20" s="451" customFormat="1" ht="21.75" customHeight="1" x14ac:dyDescent="0.3">
      <c r="C3" s="452" t="s">
        <v>260</v>
      </c>
      <c r="D3" s="453"/>
      <c r="E3" s="453"/>
    </row>
    <row r="4" spans="2:20" ht="20.25" customHeight="1" x14ac:dyDescent="0.25">
      <c r="C4" s="341"/>
    </row>
    <row r="5" spans="2:20" ht="20.25" customHeight="1" x14ac:dyDescent="0.3">
      <c r="C5" s="426" t="s">
        <v>261</v>
      </c>
      <c r="H5" s="330" t="s">
        <v>0</v>
      </c>
    </row>
    <row r="6" spans="2:20" ht="20.25" customHeight="1" x14ac:dyDescent="0.25">
      <c r="G6" s="341" t="s">
        <v>0</v>
      </c>
    </row>
    <row r="7" spans="2:20" ht="20.25" customHeight="1" x14ac:dyDescent="0.25">
      <c r="E7" s="340" t="s">
        <v>144</v>
      </c>
      <c r="F7" s="478">
        <v>1000000</v>
      </c>
      <c r="G7" s="479"/>
      <c r="I7" s="465"/>
    </row>
    <row r="8" spans="2:20" ht="20.25" customHeight="1" x14ac:dyDescent="0.25">
      <c r="E8" s="340" t="s">
        <v>145</v>
      </c>
      <c r="F8" s="478" t="str">
        <f>P19</f>
        <v xml:space="preserve"> </v>
      </c>
      <c r="G8" s="479"/>
    </row>
    <row r="9" spans="2:20" ht="20.25" customHeight="1" x14ac:dyDescent="0.25">
      <c r="E9" s="340" t="s">
        <v>146</v>
      </c>
      <c r="F9" s="480" t="e">
        <f>(F8-F7)/F7</f>
        <v>#VALUE!</v>
      </c>
      <c r="G9" s="481"/>
    </row>
    <row r="10" spans="2:20" ht="12.75" customHeight="1" x14ac:dyDescent="0.25"/>
    <row r="11" spans="2:20" s="338" customFormat="1" ht="20.25" customHeight="1" x14ac:dyDescent="0.2">
      <c r="B11" s="339" t="s">
        <v>129</v>
      </c>
      <c r="C11" s="339" t="s">
        <v>128</v>
      </c>
      <c r="D11" s="339" t="s">
        <v>127</v>
      </c>
      <c r="E11" s="339" t="s">
        <v>126</v>
      </c>
      <c r="F11" s="339" t="s">
        <v>125</v>
      </c>
      <c r="G11" s="339" t="s">
        <v>121</v>
      </c>
      <c r="H11" s="339" t="s">
        <v>124</v>
      </c>
      <c r="I11" s="339" t="s">
        <v>119</v>
      </c>
      <c r="J11" s="339" t="s">
        <v>123</v>
      </c>
      <c r="L11" s="339" t="s">
        <v>122</v>
      </c>
      <c r="M11" s="339" t="s">
        <v>121</v>
      </c>
      <c r="N11" s="339" t="s">
        <v>120</v>
      </c>
      <c r="O11" s="339" t="s">
        <v>119</v>
      </c>
      <c r="P11" s="339" t="s">
        <v>118</v>
      </c>
      <c r="Q11" s="339" t="s">
        <v>112</v>
      </c>
      <c r="R11" s="339" t="s">
        <v>117</v>
      </c>
      <c r="S11" s="339" t="s">
        <v>231</v>
      </c>
      <c r="T11" s="339" t="s">
        <v>232</v>
      </c>
    </row>
    <row r="12" spans="2:20" s="333" customFormat="1" ht="10.5" customHeight="1" x14ac:dyDescent="0.25"/>
    <row r="13" spans="2:20" s="333" customFormat="1" ht="24" customHeight="1" x14ac:dyDescent="0.25">
      <c r="B13" s="333" t="s">
        <v>115</v>
      </c>
      <c r="C13" s="333" t="s">
        <v>114</v>
      </c>
      <c r="D13" s="333">
        <v>1.81</v>
      </c>
      <c r="E13" s="333">
        <v>70.05</v>
      </c>
      <c r="F13" s="460">
        <v>42037</v>
      </c>
      <c r="G13" s="333">
        <v>1100</v>
      </c>
      <c r="H13" s="333">
        <v>55.47</v>
      </c>
      <c r="I13" s="333">
        <v>7.95</v>
      </c>
      <c r="J13" s="334">
        <f>(G13*H13)+I13</f>
        <v>61024.95</v>
      </c>
      <c r="K13" s="337" t="s">
        <v>113</v>
      </c>
      <c r="L13" s="459" t="s">
        <v>0</v>
      </c>
      <c r="M13" s="459" t="s">
        <v>0</v>
      </c>
      <c r="N13" s="459" t="s">
        <v>0</v>
      </c>
      <c r="O13" s="459" t="s">
        <v>0</v>
      </c>
      <c r="P13" s="459" t="s">
        <v>0</v>
      </c>
      <c r="Q13" s="459" t="s">
        <v>0</v>
      </c>
      <c r="R13" s="459" t="s">
        <v>0</v>
      </c>
      <c r="S13" s="459" t="s">
        <v>0</v>
      </c>
      <c r="T13" s="459" t="s">
        <v>0</v>
      </c>
    </row>
    <row r="14" spans="2:20" s="333" customFormat="1" ht="24" customHeight="1" x14ac:dyDescent="0.25">
      <c r="B14" s="333" t="s">
        <v>246</v>
      </c>
      <c r="C14" s="333" t="s">
        <v>0</v>
      </c>
      <c r="D14" s="333" t="s">
        <v>0</v>
      </c>
      <c r="E14" s="333" t="s">
        <v>0</v>
      </c>
      <c r="F14" s="458" t="s">
        <v>0</v>
      </c>
      <c r="G14" s="333" t="s">
        <v>0</v>
      </c>
      <c r="H14" s="333" t="s">
        <v>0</v>
      </c>
      <c r="I14" s="333" t="s">
        <v>0</v>
      </c>
      <c r="J14" s="334" t="s">
        <v>0</v>
      </c>
      <c r="K14" s="337" t="s">
        <v>113</v>
      </c>
      <c r="L14" s="459" t="str">
        <f t="shared" ref="L14:M16" si="0">F14</f>
        <v xml:space="preserve"> </v>
      </c>
      <c r="M14" s="459" t="str">
        <f t="shared" si="0"/>
        <v xml:space="preserve"> </v>
      </c>
      <c r="N14" s="459" t="str">
        <f t="shared" ref="N14:T18" si="1">H14</f>
        <v xml:space="preserve"> </v>
      </c>
      <c r="O14" s="459" t="str">
        <f t="shared" si="1"/>
        <v xml:space="preserve"> </v>
      </c>
      <c r="P14" s="459" t="str">
        <f t="shared" si="1"/>
        <v xml:space="preserve"> </v>
      </c>
      <c r="Q14" s="459" t="s">
        <v>0</v>
      </c>
      <c r="R14" s="459" t="str">
        <f t="shared" si="1"/>
        <v xml:space="preserve"> </v>
      </c>
      <c r="S14" s="459" t="str">
        <f t="shared" si="1"/>
        <v xml:space="preserve"> </v>
      </c>
      <c r="T14" s="459" t="str">
        <f t="shared" si="1"/>
        <v xml:space="preserve"> </v>
      </c>
    </row>
    <row r="15" spans="2:20" s="445" customFormat="1" ht="24" customHeight="1" x14ac:dyDescent="0.25">
      <c r="B15" s="445" t="s">
        <v>241</v>
      </c>
      <c r="C15" s="445" t="s">
        <v>0</v>
      </c>
      <c r="D15" s="445" t="s">
        <v>0</v>
      </c>
      <c r="E15" s="445" t="s">
        <v>0</v>
      </c>
      <c r="F15" s="460" t="s">
        <v>0</v>
      </c>
      <c r="G15" s="445" t="s">
        <v>0</v>
      </c>
      <c r="H15" s="445" t="s">
        <v>0</v>
      </c>
      <c r="I15" s="445" t="s">
        <v>0</v>
      </c>
      <c r="J15" s="447" t="s">
        <v>0</v>
      </c>
      <c r="K15" s="448" t="s">
        <v>113</v>
      </c>
      <c r="L15" s="464" t="str">
        <f t="shared" si="0"/>
        <v xml:space="preserve"> </v>
      </c>
      <c r="M15" s="464" t="str">
        <f t="shared" si="0"/>
        <v xml:space="preserve"> </v>
      </c>
      <c r="N15" s="464" t="str">
        <f t="shared" si="1"/>
        <v xml:space="preserve"> </v>
      </c>
      <c r="O15" s="464" t="str">
        <f t="shared" si="1"/>
        <v xml:space="preserve"> </v>
      </c>
      <c r="P15" s="464" t="str">
        <f t="shared" si="1"/>
        <v xml:space="preserve"> </v>
      </c>
      <c r="Q15" s="464" t="s">
        <v>0</v>
      </c>
      <c r="R15" s="464" t="str">
        <f t="shared" si="1"/>
        <v xml:space="preserve"> </v>
      </c>
      <c r="S15" s="464" t="str">
        <f t="shared" si="1"/>
        <v xml:space="preserve"> </v>
      </c>
      <c r="T15" s="464" t="str">
        <f t="shared" si="1"/>
        <v xml:space="preserve"> </v>
      </c>
    </row>
    <row r="16" spans="2:20" s="333" customFormat="1" ht="24" customHeight="1" x14ac:dyDescent="0.25">
      <c r="B16" s="333" t="s">
        <v>242</v>
      </c>
      <c r="C16" s="333" t="s">
        <v>0</v>
      </c>
      <c r="D16" s="333" t="s">
        <v>0</v>
      </c>
      <c r="E16" s="333" t="s">
        <v>0</v>
      </c>
      <c r="F16" s="460" t="s">
        <v>0</v>
      </c>
      <c r="G16" s="333" t="s">
        <v>0</v>
      </c>
      <c r="H16" s="333" t="s">
        <v>0</v>
      </c>
      <c r="I16" s="333" t="s">
        <v>0</v>
      </c>
      <c r="J16" s="334" t="s">
        <v>0</v>
      </c>
      <c r="K16" s="337" t="s">
        <v>113</v>
      </c>
      <c r="L16" s="459" t="str">
        <f t="shared" si="0"/>
        <v xml:space="preserve"> </v>
      </c>
      <c r="M16" s="459" t="str">
        <f t="shared" si="0"/>
        <v xml:space="preserve"> </v>
      </c>
      <c r="N16" s="459" t="str">
        <f t="shared" si="1"/>
        <v xml:space="preserve"> </v>
      </c>
      <c r="O16" s="459" t="str">
        <f t="shared" si="1"/>
        <v xml:space="preserve"> </v>
      </c>
      <c r="P16" s="459" t="str">
        <f t="shared" si="1"/>
        <v xml:space="preserve"> </v>
      </c>
      <c r="Q16" s="459" t="s">
        <v>0</v>
      </c>
      <c r="R16" s="459" t="str">
        <f t="shared" si="1"/>
        <v xml:space="preserve"> </v>
      </c>
      <c r="S16" s="459" t="str">
        <f t="shared" si="1"/>
        <v xml:space="preserve"> </v>
      </c>
      <c r="T16" s="459" t="str">
        <f t="shared" si="1"/>
        <v xml:space="preserve"> </v>
      </c>
    </row>
    <row r="17" spans="2:20" s="333" customFormat="1" ht="24" customHeight="1" x14ac:dyDescent="0.25">
      <c r="B17" s="333" t="s">
        <v>262</v>
      </c>
      <c r="C17" s="333" t="s">
        <v>0</v>
      </c>
      <c r="D17" s="333" t="s">
        <v>0</v>
      </c>
      <c r="E17" s="333" t="s">
        <v>0</v>
      </c>
      <c r="F17" s="458" t="s">
        <v>0</v>
      </c>
      <c r="G17" s="333" t="s">
        <v>0</v>
      </c>
      <c r="H17" s="333" t="s">
        <v>0</v>
      </c>
      <c r="I17" s="333" t="s">
        <v>0</v>
      </c>
      <c r="J17" s="334" t="s">
        <v>0</v>
      </c>
      <c r="K17" s="337" t="s">
        <v>113</v>
      </c>
      <c r="L17" s="459" t="str">
        <f t="shared" ref="L17:M18" si="2">F17</f>
        <v xml:space="preserve"> </v>
      </c>
      <c r="M17" s="459" t="str">
        <f t="shared" si="2"/>
        <v xml:space="preserve"> </v>
      </c>
      <c r="N17" s="459" t="str">
        <f t="shared" si="1"/>
        <v xml:space="preserve"> </v>
      </c>
      <c r="O17" s="459" t="str">
        <f t="shared" si="1"/>
        <v xml:space="preserve"> </v>
      </c>
      <c r="P17" s="459" t="str">
        <f t="shared" si="1"/>
        <v xml:space="preserve"> </v>
      </c>
      <c r="Q17" s="459" t="s">
        <v>0</v>
      </c>
      <c r="R17" s="459" t="str">
        <f t="shared" si="1"/>
        <v xml:space="preserve"> </v>
      </c>
      <c r="S17" s="459" t="str">
        <f t="shared" si="1"/>
        <v xml:space="preserve"> </v>
      </c>
      <c r="T17" s="459" t="str">
        <f t="shared" si="1"/>
        <v xml:space="preserve"> </v>
      </c>
    </row>
    <row r="18" spans="2:20" s="333" customFormat="1" ht="24" customHeight="1" x14ac:dyDescent="0.25">
      <c r="B18" s="333" t="s">
        <v>243</v>
      </c>
      <c r="C18" s="333" t="s">
        <v>0</v>
      </c>
      <c r="D18" s="333" t="s">
        <v>0</v>
      </c>
      <c r="E18" s="333" t="s">
        <v>0</v>
      </c>
      <c r="F18" s="460" t="s">
        <v>0</v>
      </c>
      <c r="G18" s="333" t="s">
        <v>0</v>
      </c>
      <c r="H18" s="333" t="s">
        <v>0</v>
      </c>
      <c r="I18" s="333" t="s">
        <v>0</v>
      </c>
      <c r="J18" s="334" t="s">
        <v>0</v>
      </c>
      <c r="K18" s="337" t="s">
        <v>113</v>
      </c>
      <c r="L18" s="459" t="str">
        <f t="shared" si="2"/>
        <v xml:space="preserve"> </v>
      </c>
      <c r="M18" s="459" t="str">
        <f t="shared" si="2"/>
        <v xml:space="preserve"> </v>
      </c>
      <c r="N18" s="459" t="str">
        <f t="shared" si="1"/>
        <v xml:space="preserve"> </v>
      </c>
      <c r="O18" s="459" t="str">
        <f t="shared" si="1"/>
        <v xml:space="preserve"> </v>
      </c>
      <c r="P18" s="459" t="str">
        <f t="shared" si="1"/>
        <v xml:space="preserve"> </v>
      </c>
      <c r="Q18" s="459" t="s">
        <v>0</v>
      </c>
      <c r="R18" s="459" t="str">
        <f t="shared" si="1"/>
        <v xml:space="preserve"> </v>
      </c>
      <c r="S18" s="459" t="str">
        <f t="shared" si="1"/>
        <v xml:space="preserve"> </v>
      </c>
      <c r="T18" s="459" t="str">
        <f t="shared" si="1"/>
        <v xml:space="preserve"> </v>
      </c>
    </row>
    <row r="19" spans="2:20" s="333" customFormat="1" ht="24" customHeight="1" thickBot="1" x14ac:dyDescent="0.3">
      <c r="F19" s="335"/>
      <c r="J19" s="336">
        <f>SUM(J13:J18)</f>
        <v>61024.95</v>
      </c>
      <c r="L19" s="335"/>
      <c r="P19" s="334" t="s">
        <v>0</v>
      </c>
      <c r="Q19" s="449" t="s">
        <v>229</v>
      </c>
      <c r="R19" s="461" t="e">
        <f>AVERAGE(R13:R18)</f>
        <v>#DIV/0!</v>
      </c>
      <c r="S19" s="462" t="e">
        <f>AVERAGE(S13:S18)</f>
        <v>#DIV/0!</v>
      </c>
      <c r="T19" s="461" t="e">
        <f>AVERAGE(T13:T18)</f>
        <v>#DIV/0!</v>
      </c>
    </row>
    <row r="20" spans="2:20" s="333" customFormat="1" ht="20.25" customHeight="1" thickTop="1" x14ac:dyDescent="0.25">
      <c r="F20" s="335"/>
      <c r="J20" s="334"/>
      <c r="L20" s="335"/>
      <c r="P20" s="334"/>
      <c r="Q20" s="450" t="s">
        <v>230</v>
      </c>
      <c r="R20" s="446" t="e">
        <f>_xlfn.STDEV.P(R13:R18)</f>
        <v>#DIV/0!</v>
      </c>
      <c r="S20" s="463" t="e">
        <f>STDEV(S13:S18)</f>
        <v>#DIV/0!</v>
      </c>
      <c r="T20" s="446" t="e">
        <f>_xlfn.STDEV.P(T13:T18)</f>
        <v>#DIV/0!</v>
      </c>
    </row>
    <row r="21" spans="2:20" s="333" customFormat="1" ht="20.25" customHeight="1" x14ac:dyDescent="0.25">
      <c r="F21" s="335"/>
      <c r="J21" s="334"/>
      <c r="L21" s="335"/>
      <c r="P21" s="334"/>
      <c r="Q21" s="334"/>
    </row>
    <row r="22" spans="2:20" s="333" customFormat="1" ht="20.25" customHeight="1" x14ac:dyDescent="0.25">
      <c r="D22" s="333" t="s">
        <v>0</v>
      </c>
      <c r="F22" s="335"/>
      <c r="J22" s="334"/>
      <c r="L22" s="335"/>
      <c r="P22" s="334"/>
      <c r="Q22" s="454"/>
      <c r="R22" s="455" t="s">
        <v>233</v>
      </c>
      <c r="S22" s="456"/>
      <c r="T22" s="468" t="e">
        <f>R20</f>
        <v>#DIV/0!</v>
      </c>
    </row>
    <row r="23" spans="2:20" s="333" customFormat="1" ht="20.25" customHeight="1" x14ac:dyDescent="0.25">
      <c r="F23" s="335"/>
      <c r="J23" s="334"/>
      <c r="L23" s="335"/>
      <c r="M23" s="334"/>
      <c r="P23" s="334"/>
      <c r="Q23" s="454"/>
      <c r="R23" s="455" t="s">
        <v>234</v>
      </c>
      <c r="S23" s="456"/>
      <c r="T23" s="468" t="e">
        <f>S20</f>
        <v>#DIV/0!</v>
      </c>
    </row>
    <row r="24" spans="2:20" ht="20.25" customHeight="1" x14ac:dyDescent="0.25">
      <c r="F24" s="331"/>
      <c r="J24" s="332"/>
      <c r="L24" s="331"/>
      <c r="P24" s="332"/>
      <c r="Q24" s="454"/>
      <c r="R24" s="455" t="s">
        <v>235</v>
      </c>
      <c r="S24" s="456"/>
      <c r="T24" s="468" t="e">
        <f>T20</f>
        <v>#DIV/0!</v>
      </c>
    </row>
    <row r="25" spans="2:20" ht="20.25" customHeight="1" x14ac:dyDescent="0.25">
      <c r="F25" s="331"/>
      <c r="J25" s="332"/>
      <c r="L25" s="331"/>
      <c r="P25" s="332"/>
      <c r="Q25" s="454"/>
      <c r="R25" s="455" t="s">
        <v>236</v>
      </c>
      <c r="S25" s="457"/>
      <c r="T25" s="468" t="e">
        <f>T19/R20</f>
        <v>#DIV/0!</v>
      </c>
    </row>
    <row r="26" spans="2:20" ht="20.25" customHeight="1" x14ac:dyDescent="0.25">
      <c r="F26" s="331"/>
      <c r="J26" s="332"/>
      <c r="L26" s="331"/>
      <c r="P26" s="332"/>
      <c r="Q26" s="332"/>
    </row>
    <row r="27" spans="2:20" ht="20.25" customHeight="1" x14ac:dyDescent="0.25">
      <c r="F27" s="331"/>
      <c r="J27" s="332"/>
      <c r="L27" s="331"/>
      <c r="P27" s="332"/>
      <c r="Q27" s="332"/>
    </row>
    <row r="28" spans="2:20" ht="20.25" customHeight="1" x14ac:dyDescent="0.25">
      <c r="F28" s="331"/>
      <c r="J28" s="332"/>
      <c r="L28" s="331"/>
      <c r="P28" s="332"/>
      <c r="Q28" s="332"/>
    </row>
    <row r="29" spans="2:20" ht="20.25" customHeight="1" x14ac:dyDescent="0.25">
      <c r="F29" s="331"/>
      <c r="J29" s="332"/>
      <c r="L29" s="331"/>
      <c r="P29" s="332"/>
      <c r="Q29" s="332"/>
    </row>
    <row r="30" spans="2:20" ht="20.25" customHeight="1" x14ac:dyDescent="0.25">
      <c r="F30" s="331"/>
      <c r="J30" s="332"/>
      <c r="L30" s="331"/>
      <c r="P30" s="332"/>
      <c r="Q30" s="332"/>
    </row>
    <row r="31" spans="2:20" ht="20.25" customHeight="1" x14ac:dyDescent="0.25">
      <c r="F31" s="331"/>
      <c r="J31" s="332"/>
      <c r="L31" s="331"/>
      <c r="P31" s="332"/>
      <c r="Q31" s="332"/>
    </row>
    <row r="32" spans="2:20" ht="20.25" customHeight="1" x14ac:dyDescent="0.25">
      <c r="F32" s="331"/>
      <c r="J32" s="332"/>
      <c r="L32" s="331"/>
      <c r="P32" s="332"/>
      <c r="Q32" s="332"/>
    </row>
    <row r="33" spans="6:17" ht="20.25" customHeight="1" x14ac:dyDescent="0.25">
      <c r="F33" s="331"/>
      <c r="J33" s="332"/>
      <c r="L33" s="331"/>
      <c r="P33" s="332"/>
      <c r="Q33" s="332"/>
    </row>
    <row r="34" spans="6:17" ht="20.25" customHeight="1" x14ac:dyDescent="0.25">
      <c r="F34" s="331"/>
      <c r="J34" s="332"/>
      <c r="L34" s="331"/>
      <c r="P34" s="332"/>
      <c r="Q34" s="332"/>
    </row>
    <row r="35" spans="6:17" ht="20.25" customHeight="1" x14ac:dyDescent="0.25">
      <c r="F35" s="331"/>
      <c r="J35" s="332"/>
      <c r="L35" s="331"/>
      <c r="P35" s="332"/>
      <c r="Q35" s="332"/>
    </row>
    <row r="36" spans="6:17" ht="20.25" customHeight="1" x14ac:dyDescent="0.25">
      <c r="F36" s="331"/>
      <c r="J36" s="332"/>
      <c r="L36" s="331"/>
      <c r="P36" s="332"/>
      <c r="Q36" s="332"/>
    </row>
    <row r="37" spans="6:17" ht="20.25" customHeight="1" x14ac:dyDescent="0.25">
      <c r="F37" s="331"/>
      <c r="J37" s="332"/>
      <c r="P37" s="332"/>
      <c r="Q37" s="332"/>
    </row>
    <row r="38" spans="6:17" ht="20.25" customHeight="1" x14ac:dyDescent="0.25">
      <c r="F38" s="331"/>
      <c r="J38" s="332"/>
      <c r="P38" s="332"/>
      <c r="Q38" s="332"/>
    </row>
    <row r="39" spans="6:17" ht="20.25" customHeight="1" x14ac:dyDescent="0.25">
      <c r="F39" s="331"/>
      <c r="J39" s="332"/>
      <c r="P39" s="332"/>
      <c r="Q39" s="332"/>
    </row>
    <row r="40" spans="6:17" ht="20.25" customHeight="1" x14ac:dyDescent="0.25">
      <c r="F40" s="331"/>
      <c r="J40" s="332"/>
      <c r="P40" s="332"/>
    </row>
    <row r="41" spans="6:17" ht="20.25" customHeight="1" x14ac:dyDescent="0.25">
      <c r="F41" s="331"/>
      <c r="J41" s="332"/>
      <c r="P41" s="332"/>
    </row>
    <row r="42" spans="6:17" ht="20.25" customHeight="1" x14ac:dyDescent="0.25">
      <c r="F42" s="331"/>
    </row>
    <row r="43" spans="6:17" ht="20.25" customHeight="1" x14ac:dyDescent="0.25">
      <c r="F43" s="331"/>
    </row>
    <row r="44" spans="6:17" ht="20.25" customHeight="1" x14ac:dyDescent="0.25">
      <c r="F44" s="331"/>
    </row>
    <row r="45" spans="6:17" ht="20.25" customHeight="1" x14ac:dyDescent="0.25">
      <c r="F45" s="331"/>
    </row>
    <row r="46" spans="6:17" ht="20.25" customHeight="1" x14ac:dyDescent="0.25">
      <c r="F46" s="331"/>
    </row>
    <row r="47" spans="6:17" ht="20.25" customHeight="1" x14ac:dyDescent="0.25">
      <c r="F47" s="331"/>
    </row>
    <row r="48" spans="6:17" ht="20.25" customHeight="1" x14ac:dyDescent="0.25">
      <c r="F48" s="331"/>
    </row>
    <row r="49" spans="6:6" ht="20.25" customHeight="1" x14ac:dyDescent="0.25">
      <c r="F49" s="331"/>
    </row>
  </sheetData>
  <mergeCells count="3">
    <mergeCell ref="F7:G7"/>
    <mergeCell ref="F8:G8"/>
    <mergeCell ref="F9:G9"/>
  </mergeCells>
  <pageMargins left="0.7" right="0.7" top="0.75" bottom="0.75" header="0.3" footer="0.3"/>
  <pageSetup scale="5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0"/>
  <sheetViews>
    <sheetView showGridLines="0" tabSelected="1" topLeftCell="B1" zoomScale="90" workbookViewId="0">
      <pane ySplit="5" topLeftCell="A6" activePane="bottomLeft" state="frozen"/>
      <selection pane="bottomLeft" activeCell="C13" sqref="C13"/>
    </sheetView>
  </sheetViews>
  <sheetFormatPr defaultColWidth="8.85546875" defaultRowHeight="16.5" x14ac:dyDescent="0.25"/>
  <cols>
    <col min="1" max="1" width="1.42578125" style="360" customWidth="1"/>
    <col min="2" max="2" width="7.42578125" style="360" customWidth="1"/>
    <col min="3" max="3" width="13.85546875" style="360" customWidth="1"/>
    <col min="4" max="4" width="7.140625" style="366" customWidth="1"/>
    <col min="5" max="5" width="2.28515625" style="354" customWidth="1"/>
    <col min="6" max="6" width="48" style="360" customWidth="1"/>
    <col min="7" max="7" width="18" style="360" customWidth="1"/>
    <col min="8" max="8" width="6.42578125" style="360" customWidth="1"/>
    <col min="9" max="9" width="10.42578125" style="360" customWidth="1"/>
    <col min="10" max="10" width="4.28515625" style="360" customWidth="1"/>
    <col min="11" max="11" width="9.85546875" style="360" customWidth="1"/>
    <col min="12" max="12" width="1.7109375" style="361" customWidth="1"/>
    <col min="13" max="13" width="3.42578125" style="361" customWidth="1"/>
    <col min="14" max="14" width="3.85546875" style="360" customWidth="1"/>
    <col min="15" max="16" width="25.85546875" style="361" customWidth="1"/>
    <col min="17" max="17" width="8.85546875" style="360"/>
    <col min="18" max="18" width="41.28515625" style="360" customWidth="1"/>
    <col min="19" max="16384" width="8.85546875" style="360"/>
  </cols>
  <sheetData>
    <row r="1" spans="2:18" s="347" customFormat="1" ht="47.25" customHeight="1" thickBot="1" x14ac:dyDescent="0.25">
      <c r="B1" s="342" t="s">
        <v>130</v>
      </c>
      <c r="C1" s="342"/>
      <c r="D1" s="343"/>
      <c r="E1" s="344"/>
      <c r="F1" s="345"/>
      <c r="G1" s="345"/>
      <c r="H1" s="345"/>
      <c r="I1" s="345"/>
      <c r="J1" s="345"/>
      <c r="K1" s="345"/>
      <c r="L1" s="346"/>
      <c r="M1" s="346"/>
      <c r="O1" s="346"/>
      <c r="P1" s="346"/>
    </row>
    <row r="2" spans="2:18" s="349" customFormat="1" ht="33" customHeight="1" x14ac:dyDescent="0.35">
      <c r="B2" s="488" t="s">
        <v>131</v>
      </c>
      <c r="C2" s="489"/>
      <c r="D2" s="490"/>
      <c r="E2" s="348"/>
      <c r="F2" s="499" t="s">
        <v>132</v>
      </c>
      <c r="G2" s="500"/>
      <c r="H2" s="500"/>
      <c r="I2" s="500"/>
      <c r="J2" s="500"/>
      <c r="K2" s="501"/>
      <c r="L2" s="501"/>
      <c r="M2" s="502"/>
      <c r="O2" s="350" t="s">
        <v>0</v>
      </c>
    </row>
    <row r="3" spans="2:18" s="352" customFormat="1" ht="24.75" customHeight="1" x14ac:dyDescent="0.2">
      <c r="B3" s="491"/>
      <c r="C3" s="492"/>
      <c r="D3" s="493"/>
      <c r="E3" s="351"/>
      <c r="F3" s="503" t="s">
        <v>143</v>
      </c>
      <c r="G3" s="504"/>
      <c r="H3" s="504"/>
      <c r="I3" s="504"/>
      <c r="J3" s="504"/>
      <c r="K3" s="505"/>
      <c r="L3" s="505"/>
      <c r="M3" s="506"/>
      <c r="O3" s="353"/>
    </row>
    <row r="4" spans="2:18" ht="17.25" customHeight="1" x14ac:dyDescent="0.3">
      <c r="B4" s="494"/>
      <c r="C4" s="495"/>
      <c r="D4" s="493"/>
      <c r="F4" s="355"/>
      <c r="G4" s="356" t="s">
        <v>133</v>
      </c>
      <c r="H4" s="507">
        <v>5500</v>
      </c>
      <c r="I4" s="508"/>
      <c r="J4" s="357"/>
      <c r="K4" s="358"/>
      <c r="L4" s="358"/>
      <c r="M4" s="359"/>
    </row>
    <row r="5" spans="2:18" ht="8.25" customHeight="1" thickBot="1" x14ac:dyDescent="0.35">
      <c r="B5" s="496"/>
      <c r="C5" s="497"/>
      <c r="D5" s="498"/>
      <c r="F5" s="362"/>
      <c r="G5" s="363"/>
      <c r="H5" s="363"/>
      <c r="I5" s="363"/>
      <c r="J5" s="363"/>
      <c r="K5" s="363"/>
      <c r="L5" s="364"/>
      <c r="M5" s="365"/>
    </row>
    <row r="6" spans="2:18" ht="9.75" customHeight="1" x14ac:dyDescent="0.3">
      <c r="F6" s="356"/>
      <c r="G6" s="367"/>
      <c r="H6" s="368"/>
      <c r="I6" s="368"/>
      <c r="J6" s="368"/>
      <c r="K6" s="369"/>
      <c r="L6" s="357"/>
      <c r="M6" s="370"/>
      <c r="O6" s="511" t="s">
        <v>134</v>
      </c>
      <c r="P6" s="511" t="s">
        <v>134</v>
      </c>
    </row>
    <row r="7" spans="2:18" ht="39.75" customHeight="1" x14ac:dyDescent="0.3">
      <c r="C7" s="360" t="s">
        <v>0</v>
      </c>
      <c r="F7" s="514" t="s">
        <v>135</v>
      </c>
      <c r="G7" s="515"/>
      <c r="H7" s="371" t="s">
        <v>136</v>
      </c>
      <c r="I7" s="372">
        <v>0.35</v>
      </c>
      <c r="J7" s="368"/>
      <c r="K7" s="369"/>
      <c r="L7" s="357"/>
      <c r="M7" s="370"/>
      <c r="O7" s="512"/>
      <c r="P7" s="512"/>
    </row>
    <row r="8" spans="2:18" s="347" customFormat="1" ht="27.75" customHeight="1" x14ac:dyDescent="0.2">
      <c r="C8" s="347" t="s">
        <v>0</v>
      </c>
      <c r="D8" s="373"/>
      <c r="E8" s="374"/>
      <c r="F8" s="514" t="s">
        <v>137</v>
      </c>
      <c r="G8" s="515"/>
      <c r="H8" s="371" t="s">
        <v>136</v>
      </c>
      <c r="I8" s="375">
        <v>0.05</v>
      </c>
      <c r="J8" s="376"/>
      <c r="K8" s="516" t="s">
        <v>138</v>
      </c>
      <c r="L8" s="517"/>
      <c r="M8" s="377"/>
      <c r="O8" s="512"/>
      <c r="P8" s="512"/>
    </row>
    <row r="9" spans="2:18" ht="9.75" customHeight="1" thickBot="1" x14ac:dyDescent="0.35">
      <c r="F9" s="378"/>
      <c r="G9" s="369"/>
      <c r="H9" s="369"/>
      <c r="I9" s="369"/>
      <c r="J9" s="369"/>
      <c r="K9" s="369"/>
      <c r="L9" s="357"/>
      <c r="M9" s="370"/>
      <c r="O9" s="513"/>
      <c r="P9" s="513"/>
    </row>
    <row r="10" spans="2:18" ht="9.75" customHeight="1" x14ac:dyDescent="0.3">
      <c r="F10" s="379"/>
      <c r="G10" s="380"/>
      <c r="H10" s="380"/>
      <c r="I10" s="380"/>
      <c r="J10" s="380"/>
      <c r="K10" s="380"/>
      <c r="L10" s="381"/>
      <c r="M10" s="382"/>
      <c r="O10" s="383"/>
      <c r="P10" s="383"/>
    </row>
    <row r="11" spans="2:18" s="392" customFormat="1" ht="21.75" customHeight="1" x14ac:dyDescent="0.2">
      <c r="B11" s="352"/>
      <c r="C11" s="352"/>
      <c r="D11" s="384" t="s">
        <v>0</v>
      </c>
      <c r="E11" s="385"/>
      <c r="F11" s="509" t="s">
        <v>139</v>
      </c>
      <c r="G11" s="510"/>
      <c r="H11" s="386" t="s">
        <v>136</v>
      </c>
      <c r="I11" s="387">
        <v>0.124</v>
      </c>
      <c r="J11" s="388" t="s">
        <v>0</v>
      </c>
      <c r="K11" s="389" t="s">
        <v>0</v>
      </c>
      <c r="L11" s="390" t="s">
        <v>0</v>
      </c>
      <c r="M11" s="391" t="s">
        <v>0</v>
      </c>
      <c r="O11" s="393" t="s">
        <v>140</v>
      </c>
      <c r="P11" s="394" t="s">
        <v>141</v>
      </c>
      <c r="R11" s="347"/>
    </row>
    <row r="12" spans="2:18" s="352" customFormat="1" ht="13.5" customHeight="1" thickBot="1" x14ac:dyDescent="0.35">
      <c r="D12" s="395" t="s">
        <v>0</v>
      </c>
      <c r="E12" s="385"/>
      <c r="F12" s="396" t="s">
        <v>0</v>
      </c>
      <c r="G12" s="397" t="s">
        <v>0</v>
      </c>
      <c r="H12" s="397" t="s">
        <v>0</v>
      </c>
      <c r="I12" s="397" t="s">
        <v>0</v>
      </c>
      <c r="J12" s="397" t="s">
        <v>0</v>
      </c>
      <c r="K12" s="397" t="s">
        <v>0</v>
      </c>
      <c r="L12" s="398"/>
      <c r="M12" s="399"/>
      <c r="O12" s="400"/>
      <c r="P12" s="400"/>
      <c r="R12" s="360"/>
    </row>
    <row r="13" spans="2:18" s="349" customFormat="1" ht="51" customHeight="1" x14ac:dyDescent="0.3">
      <c r="C13" s="401">
        <v>14</v>
      </c>
      <c r="D13" s="401" t="s">
        <v>0</v>
      </c>
      <c r="E13" s="402"/>
      <c r="F13" s="403" t="s">
        <v>0</v>
      </c>
      <c r="G13" s="404">
        <f>H4</f>
        <v>5500</v>
      </c>
      <c r="H13" s="405" t="s">
        <v>136</v>
      </c>
      <c r="I13" s="482">
        <f>G13*(1+$I$7)+P13</f>
        <v>7700.0000000000009</v>
      </c>
      <c r="J13" s="483"/>
      <c r="K13" s="483"/>
      <c r="L13" s="406" t="s">
        <v>142</v>
      </c>
      <c r="M13" s="407" t="s">
        <v>0</v>
      </c>
      <c r="O13" s="408">
        <f>I13-G13</f>
        <v>2200.0000000000009</v>
      </c>
      <c r="P13" s="409">
        <f>G13*$I$8</f>
        <v>275</v>
      </c>
      <c r="R13" s="360"/>
    </row>
    <row r="14" spans="2:18" s="349" customFormat="1" ht="39" customHeight="1" x14ac:dyDescent="0.3">
      <c r="C14" s="401">
        <f>C13+1</f>
        <v>15</v>
      </c>
      <c r="D14" s="401" t="s">
        <v>0</v>
      </c>
      <c r="E14" s="402"/>
      <c r="F14" s="403" t="s">
        <v>0</v>
      </c>
      <c r="G14" s="410">
        <f>I13+$H$4</f>
        <v>13200</v>
      </c>
      <c r="H14" s="405" t="s">
        <v>136</v>
      </c>
      <c r="I14" s="482">
        <f t="shared" ref="I14:I29" si="0">G14*(1+$I$7)+P14</f>
        <v>18480</v>
      </c>
      <c r="J14" s="483"/>
      <c r="K14" s="483"/>
      <c r="L14" s="406" t="s">
        <v>0</v>
      </c>
      <c r="M14" s="407" t="s">
        <v>0</v>
      </c>
      <c r="O14" s="408">
        <f t="shared" ref="O14:O29" si="1">I14-G14</f>
        <v>5280</v>
      </c>
      <c r="P14" s="409">
        <f t="shared" ref="P14:P29" si="2">G14*$I$8</f>
        <v>660</v>
      </c>
      <c r="R14" s="360"/>
    </row>
    <row r="15" spans="2:18" s="349" customFormat="1" ht="39" customHeight="1" x14ac:dyDescent="0.3">
      <c r="C15" s="401">
        <f t="shared" ref="C15:C29" si="3">C14+1</f>
        <v>16</v>
      </c>
      <c r="D15" s="401" t="s">
        <v>0</v>
      </c>
      <c r="E15" s="402"/>
      <c r="F15" s="403" t="s">
        <v>0</v>
      </c>
      <c r="G15" s="410">
        <f t="shared" ref="G15:G29" si="4">I14+$H$4</f>
        <v>23980</v>
      </c>
      <c r="H15" s="405" t="s">
        <v>136</v>
      </c>
      <c r="I15" s="482">
        <f t="shared" si="0"/>
        <v>33572</v>
      </c>
      <c r="J15" s="483"/>
      <c r="K15" s="483"/>
      <c r="L15" s="406" t="s">
        <v>0</v>
      </c>
      <c r="M15" s="407" t="s">
        <v>0</v>
      </c>
      <c r="O15" s="408">
        <f t="shared" si="1"/>
        <v>9592</v>
      </c>
      <c r="P15" s="409">
        <f t="shared" si="2"/>
        <v>1199</v>
      </c>
    </row>
    <row r="16" spans="2:18" s="349" customFormat="1" ht="39" customHeight="1" x14ac:dyDescent="0.3">
      <c r="C16" s="401">
        <f t="shared" si="3"/>
        <v>17</v>
      </c>
      <c r="D16" s="401" t="s">
        <v>0</v>
      </c>
      <c r="E16" s="402"/>
      <c r="F16" s="411" t="s">
        <v>0</v>
      </c>
      <c r="G16" s="410">
        <f t="shared" si="4"/>
        <v>39072</v>
      </c>
      <c r="H16" s="405" t="s">
        <v>136</v>
      </c>
      <c r="I16" s="482">
        <f t="shared" si="0"/>
        <v>54700.800000000003</v>
      </c>
      <c r="J16" s="483"/>
      <c r="K16" s="483"/>
      <c r="L16" s="406" t="s">
        <v>0</v>
      </c>
      <c r="M16" s="407" t="s">
        <v>0</v>
      </c>
      <c r="O16" s="408">
        <f t="shared" si="1"/>
        <v>15628.800000000003</v>
      </c>
      <c r="P16" s="409">
        <f t="shared" si="2"/>
        <v>1953.6000000000001</v>
      </c>
      <c r="R16" s="349" t="s">
        <v>0</v>
      </c>
    </row>
    <row r="17" spans="2:16" s="349" customFormat="1" ht="39" customHeight="1" x14ac:dyDescent="0.3">
      <c r="C17" s="401">
        <f t="shared" si="3"/>
        <v>18</v>
      </c>
      <c r="D17" s="401" t="s">
        <v>0</v>
      </c>
      <c r="E17" s="402"/>
      <c r="F17" s="411" t="s">
        <v>0</v>
      </c>
      <c r="G17" s="410">
        <f t="shared" si="4"/>
        <v>60200.800000000003</v>
      </c>
      <c r="H17" s="405" t="s">
        <v>136</v>
      </c>
      <c r="I17" s="482">
        <f t="shared" si="0"/>
        <v>84281.12000000001</v>
      </c>
      <c r="J17" s="483"/>
      <c r="K17" s="483"/>
      <c r="L17" s="412"/>
      <c r="M17" s="407"/>
      <c r="O17" s="408">
        <f t="shared" si="1"/>
        <v>24080.320000000007</v>
      </c>
      <c r="P17" s="409">
        <f t="shared" si="2"/>
        <v>3010.0400000000004</v>
      </c>
    </row>
    <row r="18" spans="2:16" s="349" customFormat="1" ht="39" customHeight="1" x14ac:dyDescent="0.3">
      <c r="C18" s="401">
        <f t="shared" si="3"/>
        <v>19</v>
      </c>
      <c r="D18" s="401" t="s">
        <v>0</v>
      </c>
      <c r="E18" s="402"/>
      <c r="F18" s="411" t="s">
        <v>0</v>
      </c>
      <c r="G18" s="410">
        <f t="shared" si="4"/>
        <v>89781.12000000001</v>
      </c>
      <c r="H18" s="405" t="s">
        <v>136</v>
      </c>
      <c r="I18" s="482">
        <f t="shared" si="0"/>
        <v>125693.56800000001</v>
      </c>
      <c r="J18" s="483"/>
      <c r="K18" s="483"/>
      <c r="L18" s="407"/>
      <c r="M18" s="407"/>
      <c r="O18" s="408">
        <f t="shared" si="1"/>
        <v>35912.448000000004</v>
      </c>
      <c r="P18" s="409">
        <f t="shared" si="2"/>
        <v>4489.0560000000005</v>
      </c>
    </row>
    <row r="19" spans="2:16" s="349" customFormat="1" ht="39" customHeight="1" x14ac:dyDescent="0.3">
      <c r="C19" s="401">
        <f t="shared" si="3"/>
        <v>20</v>
      </c>
      <c r="D19" s="401" t="s">
        <v>0</v>
      </c>
      <c r="E19" s="402"/>
      <c r="F19" s="411" t="s">
        <v>0</v>
      </c>
      <c r="G19" s="410">
        <f t="shared" si="4"/>
        <v>131193.56800000003</v>
      </c>
      <c r="H19" s="405" t="s">
        <v>136</v>
      </c>
      <c r="I19" s="482">
        <f t="shared" si="0"/>
        <v>183670.99520000006</v>
      </c>
      <c r="J19" s="483"/>
      <c r="K19" s="483"/>
      <c r="L19" s="407"/>
      <c r="M19" s="407"/>
      <c r="O19" s="408">
        <f t="shared" si="1"/>
        <v>52477.427200000035</v>
      </c>
      <c r="P19" s="409">
        <f t="shared" si="2"/>
        <v>6559.6784000000016</v>
      </c>
    </row>
    <row r="20" spans="2:16" s="413" customFormat="1" ht="39" customHeight="1" x14ac:dyDescent="0.3">
      <c r="C20" s="414">
        <f t="shared" si="3"/>
        <v>21</v>
      </c>
      <c r="D20" s="401" t="s">
        <v>0</v>
      </c>
      <c r="E20" s="402"/>
      <c r="F20" s="415" t="s">
        <v>0</v>
      </c>
      <c r="G20" s="410">
        <f t="shared" si="4"/>
        <v>189170.99520000006</v>
      </c>
      <c r="H20" s="405" t="s">
        <v>136</v>
      </c>
      <c r="I20" s="482">
        <f t="shared" si="0"/>
        <v>264839.39328000013</v>
      </c>
      <c r="J20" s="483"/>
      <c r="K20" s="483"/>
      <c r="L20" s="416"/>
      <c r="M20" s="416"/>
      <c r="O20" s="408">
        <f t="shared" si="1"/>
        <v>75668.398080000072</v>
      </c>
      <c r="P20" s="409">
        <f t="shared" si="2"/>
        <v>9458.5497600000035</v>
      </c>
    </row>
    <row r="21" spans="2:16" s="413" customFormat="1" ht="39" customHeight="1" x14ac:dyDescent="0.3">
      <c r="C21" s="414">
        <f t="shared" si="3"/>
        <v>22</v>
      </c>
      <c r="D21" s="401" t="s">
        <v>0</v>
      </c>
      <c r="E21" s="402"/>
      <c r="F21" s="417" t="s">
        <v>0</v>
      </c>
      <c r="G21" s="410">
        <f t="shared" si="4"/>
        <v>270339.39328000013</v>
      </c>
      <c r="H21" s="405" t="s">
        <v>136</v>
      </c>
      <c r="I21" s="482">
        <f t="shared" si="0"/>
        <v>378475.15059200022</v>
      </c>
      <c r="J21" s="483"/>
      <c r="K21" s="483"/>
      <c r="L21" s="416"/>
      <c r="M21" s="416"/>
      <c r="O21" s="408">
        <f t="shared" si="1"/>
        <v>108135.75731200009</v>
      </c>
      <c r="P21" s="409">
        <f t="shared" si="2"/>
        <v>13516.969664000007</v>
      </c>
    </row>
    <row r="22" spans="2:16" s="349" customFormat="1" ht="39" customHeight="1" x14ac:dyDescent="0.3">
      <c r="C22" s="401">
        <f t="shared" si="3"/>
        <v>23</v>
      </c>
      <c r="D22" s="401" t="s">
        <v>0</v>
      </c>
      <c r="E22" s="402"/>
      <c r="F22" s="415" t="s">
        <v>0</v>
      </c>
      <c r="G22" s="410">
        <f t="shared" si="4"/>
        <v>383975.15059200022</v>
      </c>
      <c r="H22" s="405" t="s">
        <v>136</v>
      </c>
      <c r="I22" s="482">
        <f t="shared" si="0"/>
        <v>537565.21082880034</v>
      </c>
      <c r="J22" s="483"/>
      <c r="K22" s="483"/>
      <c r="L22" s="407"/>
      <c r="M22" s="407"/>
      <c r="O22" s="408">
        <f t="shared" si="1"/>
        <v>153590.06023680011</v>
      </c>
      <c r="P22" s="409">
        <f t="shared" si="2"/>
        <v>19198.75752960001</v>
      </c>
    </row>
    <row r="23" spans="2:16" s="349" customFormat="1" ht="39" customHeight="1" x14ac:dyDescent="0.3">
      <c r="C23" s="401">
        <f t="shared" si="3"/>
        <v>24</v>
      </c>
      <c r="D23" s="401" t="s">
        <v>0</v>
      </c>
      <c r="E23" s="402"/>
      <c r="F23" s="415" t="s">
        <v>0</v>
      </c>
      <c r="G23" s="410">
        <f t="shared" si="4"/>
        <v>543065.21082880034</v>
      </c>
      <c r="H23" s="405" t="s">
        <v>136</v>
      </c>
      <c r="I23" s="482">
        <f t="shared" si="0"/>
        <v>760291.29516032047</v>
      </c>
      <c r="J23" s="483"/>
      <c r="K23" s="483"/>
      <c r="L23" s="407"/>
      <c r="M23" s="407"/>
      <c r="O23" s="408">
        <f t="shared" si="1"/>
        <v>217226.08433152013</v>
      </c>
      <c r="P23" s="409">
        <f t="shared" si="2"/>
        <v>27153.260541440017</v>
      </c>
    </row>
    <row r="24" spans="2:16" s="349" customFormat="1" ht="37.5" customHeight="1" x14ac:dyDescent="0.3">
      <c r="C24" s="401">
        <f t="shared" si="3"/>
        <v>25</v>
      </c>
      <c r="D24" s="401" t="s">
        <v>0</v>
      </c>
      <c r="E24" s="402"/>
      <c r="F24" s="418" t="s">
        <v>0</v>
      </c>
      <c r="G24" s="410">
        <f t="shared" si="4"/>
        <v>765791.29516032047</v>
      </c>
      <c r="H24" s="405" t="s">
        <v>136</v>
      </c>
      <c r="I24" s="482">
        <f t="shared" si="0"/>
        <v>1072107.8132244486</v>
      </c>
      <c r="J24" s="483"/>
      <c r="K24" s="483"/>
      <c r="L24" s="407"/>
      <c r="M24" s="407"/>
      <c r="O24" s="408">
        <f t="shared" si="1"/>
        <v>306316.51806412812</v>
      </c>
      <c r="P24" s="409">
        <f t="shared" si="2"/>
        <v>38289.564758016022</v>
      </c>
    </row>
    <row r="25" spans="2:16" s="349" customFormat="1" ht="37.5" customHeight="1" x14ac:dyDescent="0.3">
      <c r="C25" s="401">
        <f t="shared" si="3"/>
        <v>26</v>
      </c>
      <c r="D25" s="401" t="s">
        <v>0</v>
      </c>
      <c r="E25" s="402"/>
      <c r="F25" s="419" t="s">
        <v>0</v>
      </c>
      <c r="G25" s="410">
        <f t="shared" si="4"/>
        <v>1077607.8132244486</v>
      </c>
      <c r="H25" s="405" t="s">
        <v>136</v>
      </c>
      <c r="I25" s="482">
        <f t="shared" si="0"/>
        <v>1508650.938514228</v>
      </c>
      <c r="J25" s="483"/>
      <c r="K25" s="483"/>
      <c r="L25" s="407"/>
      <c r="M25" s="407"/>
      <c r="O25" s="408">
        <f t="shared" si="1"/>
        <v>431043.12528977939</v>
      </c>
      <c r="P25" s="409">
        <f t="shared" si="2"/>
        <v>53880.390661222431</v>
      </c>
    </row>
    <row r="26" spans="2:16" s="349" customFormat="1" ht="37.5" customHeight="1" x14ac:dyDescent="0.3">
      <c r="C26" s="401">
        <f t="shared" si="3"/>
        <v>27</v>
      </c>
      <c r="D26" s="401" t="s">
        <v>0</v>
      </c>
      <c r="E26" s="402"/>
      <c r="F26" s="415" t="s">
        <v>0</v>
      </c>
      <c r="G26" s="420">
        <f t="shared" si="4"/>
        <v>1514150.938514228</v>
      </c>
      <c r="H26" s="405" t="s">
        <v>136</v>
      </c>
      <c r="I26" s="484">
        <f t="shared" si="0"/>
        <v>2119811.3139199191</v>
      </c>
      <c r="J26" s="485"/>
      <c r="K26" s="485"/>
      <c r="L26" s="407"/>
      <c r="M26" s="407"/>
      <c r="O26" s="408">
        <f t="shared" si="1"/>
        <v>605660.3754056911</v>
      </c>
      <c r="P26" s="409">
        <f t="shared" si="2"/>
        <v>75707.546925711402</v>
      </c>
    </row>
    <row r="27" spans="2:16" s="349" customFormat="1" ht="37.5" customHeight="1" x14ac:dyDescent="0.3">
      <c r="C27" s="401">
        <f t="shared" si="3"/>
        <v>28</v>
      </c>
      <c r="D27" s="401" t="s">
        <v>0</v>
      </c>
      <c r="E27" s="402"/>
      <c r="F27" s="419" t="s">
        <v>0</v>
      </c>
      <c r="G27" s="421">
        <f t="shared" si="4"/>
        <v>2125311.3139199191</v>
      </c>
      <c r="H27" s="405" t="s">
        <v>136</v>
      </c>
      <c r="I27" s="486">
        <f t="shared" si="0"/>
        <v>2975435.839487887</v>
      </c>
      <c r="J27" s="487"/>
      <c r="K27" s="487"/>
      <c r="L27" s="407"/>
      <c r="M27" s="407"/>
      <c r="O27" s="408">
        <f t="shared" si="1"/>
        <v>850124.52556796791</v>
      </c>
      <c r="P27" s="409">
        <f t="shared" si="2"/>
        <v>106265.56569599596</v>
      </c>
    </row>
    <row r="28" spans="2:16" s="349" customFormat="1" ht="37.5" customHeight="1" x14ac:dyDescent="0.3">
      <c r="C28" s="401">
        <f t="shared" si="3"/>
        <v>29</v>
      </c>
      <c r="D28" s="401" t="s">
        <v>0</v>
      </c>
      <c r="E28" s="402"/>
      <c r="F28" s="422" t="s">
        <v>0</v>
      </c>
      <c r="G28" s="410">
        <f t="shared" si="4"/>
        <v>2980935.839487887</v>
      </c>
      <c r="H28" s="405" t="s">
        <v>136</v>
      </c>
      <c r="I28" s="482">
        <f t="shared" si="0"/>
        <v>4173310.1752830418</v>
      </c>
      <c r="J28" s="483"/>
      <c r="K28" s="483"/>
      <c r="L28" s="407"/>
      <c r="M28" s="407"/>
      <c r="O28" s="408">
        <f t="shared" si="1"/>
        <v>1192374.3357951548</v>
      </c>
      <c r="P28" s="409">
        <f t="shared" si="2"/>
        <v>149046.79197439435</v>
      </c>
    </row>
    <row r="29" spans="2:16" s="349" customFormat="1" ht="37.5" customHeight="1" x14ac:dyDescent="0.3">
      <c r="C29" s="401">
        <f t="shared" si="3"/>
        <v>30</v>
      </c>
      <c r="D29" s="401" t="s">
        <v>0</v>
      </c>
      <c r="E29" s="402"/>
      <c r="F29" s="422"/>
      <c r="G29" s="410">
        <f t="shared" si="4"/>
        <v>4178810.1752830418</v>
      </c>
      <c r="H29" s="405" t="s">
        <v>136</v>
      </c>
      <c r="I29" s="482">
        <f t="shared" si="0"/>
        <v>5850334.2453962592</v>
      </c>
      <c r="J29" s="483"/>
      <c r="K29" s="483"/>
      <c r="L29" s="407"/>
      <c r="M29" s="407"/>
      <c r="O29" s="408">
        <f t="shared" si="1"/>
        <v>1671524.0701132175</v>
      </c>
      <c r="P29" s="409">
        <f t="shared" si="2"/>
        <v>208940.50876415209</v>
      </c>
    </row>
    <row r="30" spans="2:16" ht="37.5" customHeight="1" thickBot="1" x14ac:dyDescent="0.3">
      <c r="B30" s="423"/>
      <c r="C30" s="423"/>
      <c r="D30" s="424"/>
      <c r="E30" s="425"/>
      <c r="F30" s="423"/>
      <c r="G30" s="423"/>
      <c r="H30" s="423"/>
      <c r="I30" s="423"/>
      <c r="J30" s="423"/>
      <c r="K30" s="423"/>
      <c r="L30" s="364"/>
      <c r="M30" s="364"/>
      <c r="N30" s="423"/>
      <c r="O30" s="364"/>
      <c r="P30" s="364"/>
    </row>
  </sheetData>
  <mergeCells count="27">
    <mergeCell ref="O6:O9"/>
    <mergeCell ref="P6:P9"/>
    <mergeCell ref="F7:G7"/>
    <mergeCell ref="F8:G8"/>
    <mergeCell ref="K8:L8"/>
    <mergeCell ref="I17:K17"/>
    <mergeCell ref="B2:D5"/>
    <mergeCell ref="F2:M2"/>
    <mergeCell ref="F3:M3"/>
    <mergeCell ref="H4:I4"/>
    <mergeCell ref="F11:G11"/>
    <mergeCell ref="I13:K13"/>
    <mergeCell ref="I14:K14"/>
    <mergeCell ref="I15:K15"/>
    <mergeCell ref="I16:K16"/>
    <mergeCell ref="I29:K29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</mergeCells>
  <printOptions horizontalCentered="1" verticalCentered="1"/>
  <pageMargins left="0.5" right="0.5" top="0" bottom="0" header="0.5" footer="0.5"/>
  <pageSetup scale="49" orientation="landscape" cellComments="asDisplayed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(1) DistributionList</vt:lpstr>
      <vt:lpstr>(2) Definitions &amp; Explain</vt:lpstr>
      <vt:lpstr>(3) Service Scorecard 2013</vt:lpstr>
      <vt:lpstr>(4) Profitability Graph 2013</vt:lpstr>
      <vt:lpstr>(4) Service Forecast 2014</vt:lpstr>
      <vt:lpstr>(1) Instructions</vt:lpstr>
      <vt:lpstr>(2) Executive Summary</vt:lpstr>
      <vt:lpstr>(3)Portfolio Overview &amp; Summary</vt:lpstr>
      <vt:lpstr>(4) Roth Model @ 35.0%</vt:lpstr>
      <vt:lpstr>(5) Reference ETFs</vt:lpstr>
      <vt:lpstr>(7) Service Variance Report</vt:lpstr>
      <vt:lpstr>'(2) Definitions &amp; Explain'!Print_Area</vt:lpstr>
      <vt:lpstr>'(3) Service Scorecard 2013'!Print_Area</vt:lpstr>
      <vt:lpstr>'(3)Portfolio Overview &amp; Summary'!Print_Area</vt:lpstr>
      <vt:lpstr>'(4) Roth Model @ 35.0%'!Print_Area</vt:lpstr>
      <vt:lpstr>'(4) Service Forecast 2014'!Print_Area</vt:lpstr>
      <vt:lpstr>'(5) Reference ETFs'!Print_Area</vt:lpstr>
      <vt:lpstr>'(7) Service Variance Report'!Print_Area</vt:lpstr>
      <vt:lpstr>'(4) Roth Model @ 35.0%'!Print_Titles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