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package/2006/relationships/metadata/core-properties" Target="docProps/core.xml"/>
  <Relationship Id="rId3" Type="http://schemas.openxmlformats.org/officeDocument/2006/relationships/extended-properties" Target="docProps/app.xml"/>
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510"/>
  <workbookPr/>
  <mc:AlternateContent xmlns:mc="http://schemas.openxmlformats.org/markup-compatibility/2006">
    <mc:Choice Requires="x15">
      <x15ac:absPath xmlns:x15ac="http://schemas.microsoft.com/office/spreadsheetml/2010/11/ac" url="/Users/Roy/Desktop/Fall 2016/ACCTG 3600/Group project/"/>
    </mc:Choice>
  </mc:AlternateContent>
  <bookViews>
    <workbookView xWindow="420" yWindow="820" windowWidth="20020" windowHeight="14480"/>
  </bookViews>
  <sheets>
    <sheet name="Journal entries" sheetId="6" r:id="rId1"/>
    <sheet name="T-accounts" sheetId="2" r:id="rId2"/>
    <sheet name="income statement" sheetId="3" r:id="rId3"/>
    <sheet name="balance sheet" sheetId="4" r:id="rId4"/>
    <sheet name="cashflow" sheetId="5" r:id="rId5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3" i="6" l="1"/>
  <c r="E192" i="6"/>
  <c r="M47" i="6"/>
  <c r="J47" i="6"/>
  <c r="M46" i="6"/>
  <c r="J46" i="6"/>
  <c r="M45" i="6"/>
  <c r="K38" i="6"/>
  <c r="J36" i="6"/>
  <c r="M35" i="6"/>
  <c r="M36" i="6"/>
  <c r="G13" i="5"/>
  <c r="G14" i="5"/>
  <c r="G15" i="5"/>
  <c r="G17" i="5"/>
  <c r="G18" i="5"/>
  <c r="G19" i="5"/>
  <c r="G20" i="5"/>
  <c r="G21" i="5"/>
  <c r="G25" i="5"/>
  <c r="G26" i="5"/>
  <c r="G27" i="5"/>
  <c r="G29" i="5"/>
  <c r="G37" i="5"/>
  <c r="G39" i="5"/>
  <c r="F13" i="5"/>
  <c r="F14" i="5"/>
  <c r="F15" i="5"/>
  <c r="F17" i="5"/>
  <c r="F18" i="5"/>
  <c r="F19" i="5"/>
  <c r="F20" i="5"/>
  <c r="F21" i="5"/>
  <c r="F25" i="5"/>
  <c r="F26" i="5"/>
  <c r="F27" i="5"/>
  <c r="F29" i="5"/>
  <c r="F31" i="5"/>
  <c r="F32" i="5"/>
  <c r="F35" i="5"/>
  <c r="F37" i="5"/>
  <c r="F38" i="5"/>
  <c r="F39" i="5"/>
  <c r="G32" i="5"/>
  <c r="G31" i="5"/>
  <c r="G35" i="5"/>
  <c r="K31" i="2"/>
  <c r="N31" i="2"/>
  <c r="N30" i="2"/>
  <c r="G46" i="4"/>
  <c r="G37" i="4"/>
  <c r="G40" i="4"/>
  <c r="G47" i="4"/>
  <c r="H8" i="3"/>
  <c r="H12" i="3"/>
  <c r="H26" i="3"/>
  <c r="F8" i="3"/>
  <c r="F12" i="3"/>
  <c r="F26" i="3"/>
  <c r="G138" i="2"/>
  <c r="D138" i="2"/>
  <c r="G8" i="3"/>
  <c r="G12" i="3"/>
  <c r="G26" i="3"/>
  <c r="D131" i="2"/>
  <c r="N122" i="2"/>
  <c r="G27" i="4"/>
  <c r="G122" i="2"/>
  <c r="G17" i="4"/>
  <c r="G28" i="4"/>
  <c r="D44" i="2"/>
  <c r="D45" i="2"/>
  <c r="D46" i="2"/>
  <c r="G43" i="2"/>
  <c r="G44" i="2"/>
  <c r="G45" i="2"/>
  <c r="G47" i="2"/>
  <c r="G114" i="2"/>
  <c r="N98" i="2"/>
  <c r="K98" i="2"/>
  <c r="K89" i="2"/>
  <c r="D106" i="2"/>
  <c r="D98" i="2"/>
  <c r="D90" i="2"/>
  <c r="D80" i="2"/>
  <c r="K66" i="2"/>
  <c r="D61" i="2"/>
  <c r="G61" i="2"/>
  <c r="D72" i="2"/>
  <c r="K56" i="2"/>
  <c r="N47" i="2"/>
  <c r="K39" i="2"/>
  <c r="N39" i="2"/>
  <c r="D52" i="2"/>
  <c r="D51" i="2"/>
  <c r="D50" i="2"/>
  <c r="D53" i="2"/>
  <c r="D37" i="2"/>
  <c r="G36" i="2"/>
  <c r="G37" i="2"/>
</calcChain>
</file>

<file path=xl/sharedStrings.xml><?xml version="1.0" encoding="utf-8"?>
<sst xmlns="http://schemas.openxmlformats.org/spreadsheetml/2006/main" count="799" uniqueCount="307">
  <si>
    <t>journal entries</t>
  </si>
  <si>
    <t>date</t>
  </si>
  <si>
    <t>account</t>
  </si>
  <si>
    <t xml:space="preserve">debit </t>
  </si>
  <si>
    <t xml:space="preserve">credit </t>
  </si>
  <si>
    <t xml:space="preserve">cash </t>
  </si>
  <si>
    <t xml:space="preserve">share capital </t>
  </si>
  <si>
    <t>To record the issuance of 250,000 shares at par value</t>
  </si>
  <si>
    <t>To record the purchase of a truck</t>
  </si>
  <si>
    <t>vehicles/Truck account (fixed assets)</t>
  </si>
  <si>
    <t>To record the purchase of office equipment</t>
  </si>
  <si>
    <t>office equipment account</t>
  </si>
  <si>
    <t>notes payable</t>
  </si>
  <si>
    <t>To record the notes payable transaction from a local bank</t>
  </si>
  <si>
    <t>bank/cash account</t>
  </si>
  <si>
    <t>To record receiving payment of interst accrued in 2018</t>
  </si>
  <si>
    <t xml:space="preserve">inventory </t>
  </si>
  <si>
    <t>To record the purchase of inventory for cash and on account</t>
  </si>
  <si>
    <t>cash</t>
  </si>
  <si>
    <t>account payables</t>
  </si>
  <si>
    <t>to record payment to a creditor</t>
  </si>
  <si>
    <t>JANUARY</t>
  </si>
  <si>
    <t>FEBRUARY</t>
  </si>
  <si>
    <t>prepaid expense</t>
  </si>
  <si>
    <t>To record the payment of future advertisement costs</t>
  </si>
  <si>
    <t xml:space="preserve">bank </t>
  </si>
  <si>
    <t xml:space="preserve">account receivables </t>
  </si>
  <si>
    <t>to record receiving payment from customer</t>
  </si>
  <si>
    <t>MARCH</t>
  </si>
  <si>
    <t>short term note payable</t>
  </si>
  <si>
    <t>land (fixed account)</t>
  </si>
  <si>
    <t>to record purchase of land on partial credit and cash basis</t>
  </si>
  <si>
    <t>office supplies</t>
  </si>
  <si>
    <t>to record purchase of office supplies on cash basis</t>
  </si>
  <si>
    <t>Unearned revenue</t>
  </si>
  <si>
    <t>to record receiving cash for service to be performed later</t>
  </si>
  <si>
    <t>APRIL</t>
  </si>
  <si>
    <t>accounts receivables</t>
  </si>
  <si>
    <t>inventory</t>
  </si>
  <si>
    <t>to record sale of inventory on cash and account basis</t>
  </si>
  <si>
    <t>sales</t>
  </si>
  <si>
    <t>cost of goods sold</t>
  </si>
  <si>
    <t>to record purchase of inventory on cash and account basis</t>
  </si>
  <si>
    <t>accounts payable</t>
  </si>
  <si>
    <t>To record the payment of creditors</t>
  </si>
  <si>
    <t>MAY</t>
  </si>
  <si>
    <t>JUNE</t>
  </si>
  <si>
    <t>prepaid expenses</t>
  </si>
  <si>
    <t>To record the payment of rent for the lease agreement</t>
  </si>
  <si>
    <t xml:space="preserve">account receivable </t>
  </si>
  <si>
    <t>to write off bad debts</t>
  </si>
  <si>
    <t>JULY</t>
  </si>
  <si>
    <t>AUGUST</t>
  </si>
  <si>
    <t>land (fixed assets)</t>
  </si>
  <si>
    <t>account receivables</t>
  </si>
  <si>
    <t xml:space="preserve">to record sale of receiving cash from debtors </t>
  </si>
  <si>
    <t>SEPTEMBER</t>
  </si>
  <si>
    <t xml:space="preserve">To record the payment of fuel </t>
  </si>
  <si>
    <t>OCTOBER</t>
  </si>
  <si>
    <t>accounts payables</t>
  </si>
  <si>
    <t xml:space="preserve">To record the payment of creditors </t>
  </si>
  <si>
    <t>NOVEMBER</t>
  </si>
  <si>
    <t>To record the payment of prepaid expense</t>
  </si>
  <si>
    <t>prepaid insurance expense</t>
  </si>
  <si>
    <t>unearned revenue</t>
  </si>
  <si>
    <t>To record the receiving of unearned cash receipt</t>
  </si>
  <si>
    <t>DECEMBER</t>
  </si>
  <si>
    <t>wages expenses</t>
  </si>
  <si>
    <t>to record payment of cash on notes payables</t>
  </si>
  <si>
    <t>utility bill</t>
  </si>
  <si>
    <t>to record payment of utility bills on cash</t>
  </si>
  <si>
    <t>accrued interest expense</t>
  </si>
  <si>
    <t>to record payment of 2017 interest expenses</t>
  </si>
  <si>
    <t>interest revenue</t>
  </si>
  <si>
    <t>to record earned interest revenue</t>
  </si>
  <si>
    <t>service expenses (income statement)</t>
  </si>
  <si>
    <t>to record recognition of service fees incured</t>
  </si>
  <si>
    <t>office expenses</t>
  </si>
  <si>
    <t>to record usage of office supplies</t>
  </si>
  <si>
    <t>office supplies(assets)</t>
  </si>
  <si>
    <t>wages payables</t>
  </si>
  <si>
    <t>to record payment of wages expenses in cash</t>
  </si>
  <si>
    <t>insurance expense</t>
  </si>
  <si>
    <t>prepaid insurance</t>
  </si>
  <si>
    <t>to record recognition of insurance expense</t>
  </si>
  <si>
    <t>intangible assets</t>
  </si>
  <si>
    <t>To record the purchase of patent for cash</t>
  </si>
  <si>
    <t>to record payment for investment in securities market</t>
  </si>
  <si>
    <t>income statement(income)</t>
  </si>
  <si>
    <t>accumulated depreciation</t>
  </si>
  <si>
    <t>to record sale of equipment on profit</t>
  </si>
  <si>
    <t>equipment(fixed assets)</t>
  </si>
  <si>
    <t>To record the purchase of inventory on account</t>
  </si>
  <si>
    <t>cash/bank</t>
  </si>
  <si>
    <t>capital account</t>
  </si>
  <si>
    <t>To record the repurchase of common stock</t>
  </si>
  <si>
    <t>accrued wages</t>
  </si>
  <si>
    <t xml:space="preserve">to record accrual and payment of wages </t>
  </si>
  <si>
    <t>wages expenses(income statement)</t>
  </si>
  <si>
    <t>interest expense</t>
  </si>
  <si>
    <t>to reognize depreciation of equipment</t>
  </si>
  <si>
    <t>equipment a/c</t>
  </si>
  <si>
    <t>DR</t>
  </si>
  <si>
    <t>CR</t>
  </si>
  <si>
    <t>bal b/d</t>
  </si>
  <si>
    <t>new equip.</t>
  </si>
  <si>
    <t>sale</t>
  </si>
  <si>
    <t>bal c/d</t>
  </si>
  <si>
    <t>vehicles and trucks account</t>
  </si>
  <si>
    <t>new truck</t>
  </si>
  <si>
    <t>to record depreciation expense for the truck</t>
  </si>
  <si>
    <t>Equip.  depreciation(income statement)</t>
  </si>
  <si>
    <t>YEAR END ADJUSTMENTS</t>
  </si>
  <si>
    <t>advertisement expense(P&amp;l accnt)</t>
  </si>
  <si>
    <t>prepaid advertisement expense</t>
  </si>
  <si>
    <t>to recognize advertisement cost incured</t>
  </si>
  <si>
    <t>land account</t>
  </si>
  <si>
    <t>disposal</t>
  </si>
  <si>
    <t>income statement(incomes)</t>
  </si>
  <si>
    <t>To record the sale of land on cash basis on profit</t>
  </si>
  <si>
    <t>adjusting entry</t>
  </si>
  <si>
    <t>short term notes payable</t>
  </si>
  <si>
    <t xml:space="preserve">short term interest </t>
  </si>
  <si>
    <t>to record payment of the short term note</t>
  </si>
  <si>
    <t>nal c/d</t>
  </si>
  <si>
    <t>prepaid rent</t>
  </si>
  <si>
    <t>rent expense</t>
  </si>
  <si>
    <t>rent exp.</t>
  </si>
  <si>
    <t>prepaid rent expense</t>
  </si>
  <si>
    <t>to recognize rent expense incured</t>
  </si>
  <si>
    <t>amortization account</t>
  </si>
  <si>
    <t xml:space="preserve">to recognize amortization of the patent </t>
  </si>
  <si>
    <t>market securities(short term assets)</t>
  </si>
  <si>
    <t>insurance exoense</t>
  </si>
  <si>
    <t xml:space="preserve">to recognize insurance cost incurred </t>
  </si>
  <si>
    <t>depreciation(equip)</t>
  </si>
  <si>
    <t xml:space="preserve">accumulated depreciation </t>
  </si>
  <si>
    <t>truck depreciation Expense (income statemt)</t>
  </si>
  <si>
    <t>dividends payables</t>
  </si>
  <si>
    <t>To record the payment of dividends owed</t>
  </si>
  <si>
    <t>bad debts expense</t>
  </si>
  <si>
    <t>bond payables</t>
  </si>
  <si>
    <t>intangible assets(patents)</t>
  </si>
  <si>
    <t>sales revenue</t>
  </si>
  <si>
    <t>dividend</t>
  </si>
  <si>
    <t>dividend payable</t>
  </si>
  <si>
    <t>receivables account</t>
  </si>
  <si>
    <t>bank</t>
  </si>
  <si>
    <t>bad debts</t>
  </si>
  <si>
    <t>allowance for bad debt</t>
  </si>
  <si>
    <t>bad debt expense</t>
  </si>
  <si>
    <t>to record an increase in allowance for bad debt provision</t>
  </si>
  <si>
    <t>purchase</t>
  </si>
  <si>
    <t>to record issuance of bonds</t>
  </si>
  <si>
    <t xml:space="preserve">date </t>
  </si>
  <si>
    <t>item</t>
  </si>
  <si>
    <t>amount</t>
  </si>
  <si>
    <t>inventory account</t>
  </si>
  <si>
    <t xml:space="preserve">bal b/d </t>
  </si>
  <si>
    <t>share capital account</t>
  </si>
  <si>
    <t>cash/bank account</t>
  </si>
  <si>
    <t>share capital</t>
  </si>
  <si>
    <t>truck accnt</t>
  </si>
  <si>
    <t>equipment</t>
  </si>
  <si>
    <t>interest accrued</t>
  </si>
  <si>
    <t>account payable</t>
  </si>
  <si>
    <t>accn. Receivable</t>
  </si>
  <si>
    <t>land</t>
  </si>
  <si>
    <t>invetory</t>
  </si>
  <si>
    <t>dvdnds payables</t>
  </si>
  <si>
    <t>notes payables</t>
  </si>
  <si>
    <t>wages</t>
  </si>
  <si>
    <t>assets</t>
  </si>
  <si>
    <t>accnt receivables</t>
  </si>
  <si>
    <t>short term loans</t>
  </si>
  <si>
    <t>market securities</t>
  </si>
  <si>
    <t>fuel</t>
  </si>
  <si>
    <t>acct payables</t>
  </si>
  <si>
    <t>capital</t>
  </si>
  <si>
    <t>insurance</t>
  </si>
  <si>
    <t>wages expense</t>
  </si>
  <si>
    <t>interest</t>
  </si>
  <si>
    <t xml:space="preserve">utility </t>
  </si>
  <si>
    <t>total</t>
  </si>
  <si>
    <t>long term notes payables account</t>
  </si>
  <si>
    <t>short term notes payables account</t>
  </si>
  <si>
    <t>interest receivable account</t>
  </si>
  <si>
    <t>interest expense account</t>
  </si>
  <si>
    <t>accrued</t>
  </si>
  <si>
    <t xml:space="preserve">recurring </t>
  </si>
  <si>
    <t xml:space="preserve">short term </t>
  </si>
  <si>
    <t>accounts payable account</t>
  </si>
  <si>
    <t>advertisement expenses  account</t>
  </si>
  <si>
    <t>prepaid</t>
  </si>
  <si>
    <t>advert exp.</t>
  </si>
  <si>
    <t>_</t>
  </si>
  <si>
    <t>prepaid advertisement expenses  account</t>
  </si>
  <si>
    <t>insurance expenses  account</t>
  </si>
  <si>
    <t>prepaid insurance expenses  account</t>
  </si>
  <si>
    <t>Rent expenses  account</t>
  </si>
  <si>
    <t>prepaid rent exp.</t>
  </si>
  <si>
    <t>office supplies  account</t>
  </si>
  <si>
    <t>wages expenses  account</t>
  </si>
  <si>
    <t>wages payable account</t>
  </si>
  <si>
    <t xml:space="preserve">bal c/d </t>
  </si>
  <si>
    <t>unearned revenue account</t>
  </si>
  <si>
    <t>unearned reven.</t>
  </si>
  <si>
    <t>service revenue.</t>
  </si>
  <si>
    <t>service expenses account account</t>
  </si>
  <si>
    <t>allowance for baad debt account</t>
  </si>
  <si>
    <t>closing</t>
  </si>
  <si>
    <t>apix commercial printers,</t>
  </si>
  <si>
    <t xml:space="preserve">income statement </t>
  </si>
  <si>
    <t>for the year ended 31 dec 2019</t>
  </si>
  <si>
    <t>utility expenses</t>
  </si>
  <si>
    <t>insurance expenses</t>
  </si>
  <si>
    <t>rent expenses</t>
  </si>
  <si>
    <t>fuel expenses</t>
  </si>
  <si>
    <t>office supplies expenses</t>
  </si>
  <si>
    <t>advertisements expens</t>
  </si>
  <si>
    <t>bad debt expenses</t>
  </si>
  <si>
    <t>depreciation</t>
  </si>
  <si>
    <t>gain on sale</t>
  </si>
  <si>
    <t>loss on sale</t>
  </si>
  <si>
    <t>interest income</t>
  </si>
  <si>
    <t>balance sheet</t>
  </si>
  <si>
    <t>marketable securities</t>
  </si>
  <si>
    <t>allowance for bad debts</t>
  </si>
  <si>
    <t xml:space="preserve">interest receivables </t>
  </si>
  <si>
    <t>prepaid advertisement</t>
  </si>
  <si>
    <t>current assets</t>
  </si>
  <si>
    <t>office furniture</t>
  </si>
  <si>
    <t>accumulated depre.</t>
  </si>
  <si>
    <t>long tern notes receivables</t>
  </si>
  <si>
    <t>patent</t>
  </si>
  <si>
    <t>non current assets</t>
  </si>
  <si>
    <t>total assets</t>
  </si>
  <si>
    <t>liabilities</t>
  </si>
  <si>
    <t xml:space="preserve">accounts payables </t>
  </si>
  <si>
    <t>wages payable</t>
  </si>
  <si>
    <t>interest payable</t>
  </si>
  <si>
    <t>deferred revenue</t>
  </si>
  <si>
    <t xml:space="preserve">dividends payables </t>
  </si>
  <si>
    <t>bond payable</t>
  </si>
  <si>
    <t>current liabilities</t>
  </si>
  <si>
    <t xml:space="preserve">long term notes </t>
  </si>
  <si>
    <t>total liabilities</t>
  </si>
  <si>
    <t>stockholder's equity</t>
  </si>
  <si>
    <t>common stock</t>
  </si>
  <si>
    <t>additional caital</t>
  </si>
  <si>
    <t xml:space="preserve">contributed capital </t>
  </si>
  <si>
    <t>retained earnings</t>
  </si>
  <si>
    <t>total equity</t>
  </si>
  <si>
    <t>total equity and liabilities</t>
  </si>
  <si>
    <t>truck</t>
  </si>
  <si>
    <t>equipment accumulated depreciation</t>
  </si>
  <si>
    <t>depre</t>
  </si>
  <si>
    <t>expense interest</t>
  </si>
  <si>
    <t>sales account</t>
  </si>
  <si>
    <t>cost of goods sold account</t>
  </si>
  <si>
    <t>gross profit</t>
  </si>
  <si>
    <t>operating profit</t>
  </si>
  <si>
    <t>interest revenue account</t>
  </si>
  <si>
    <t>interest receivable</t>
  </si>
  <si>
    <t>dividends payable account</t>
  </si>
  <si>
    <t>dec</t>
  </si>
  <si>
    <t>dividends</t>
  </si>
  <si>
    <t>bond interest payable</t>
  </si>
  <si>
    <t>87%*1741277.5</t>
  </si>
  <si>
    <t xml:space="preserve">bal </t>
  </si>
  <si>
    <t>less: operating expenses</t>
  </si>
  <si>
    <t>add: other incomes</t>
  </si>
  <si>
    <t>less: accumulated depreciation</t>
  </si>
  <si>
    <t>less: amortization</t>
  </si>
  <si>
    <t>cash flow statement</t>
  </si>
  <si>
    <t>details</t>
  </si>
  <si>
    <t>for the year ended 31 dec 2018 and 2019</t>
  </si>
  <si>
    <t>cashflow from operating activities</t>
  </si>
  <si>
    <t>net income</t>
  </si>
  <si>
    <t>net profit/income</t>
  </si>
  <si>
    <t>add back: depreciation</t>
  </si>
  <si>
    <t>(increase)decrease in current assets</t>
  </si>
  <si>
    <t>gain on sale of equipment</t>
  </si>
  <si>
    <t>provision for losses</t>
  </si>
  <si>
    <t>cash flow from operating activities</t>
  </si>
  <si>
    <t>cash flow from investing activities</t>
  </si>
  <si>
    <t>proceeds from sale of equipment</t>
  </si>
  <si>
    <t>purchase of market securities</t>
  </si>
  <si>
    <t>equipmnent sale</t>
  </si>
  <si>
    <t>sale of land</t>
  </si>
  <si>
    <t>purchase land</t>
  </si>
  <si>
    <t>net cash flow from investment activities</t>
  </si>
  <si>
    <t>cash flow from financing activities</t>
  </si>
  <si>
    <t>long term debt received</t>
  </si>
  <si>
    <t>additional capital</t>
  </si>
  <si>
    <t>dividends paid</t>
  </si>
  <si>
    <t>beginning cash balance</t>
  </si>
  <si>
    <t>ending cash balance</t>
  </si>
  <si>
    <t>net cashflow for the year</t>
  </si>
  <si>
    <t>increased patent rights</t>
  </si>
  <si>
    <t>adjusting entries accounts</t>
  </si>
  <si>
    <t>interest accrued account</t>
  </si>
  <si>
    <t>bad debt provision</t>
  </si>
  <si>
    <t>last years provision</t>
  </si>
  <si>
    <t>difference</t>
  </si>
  <si>
    <t>expenses(income statement)</t>
  </si>
  <si>
    <t>accrued interest revenue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</si>
</sst>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_(&quot;$&quot;* #,##0.0_);_(&quot;$&quot;* \(#,##0.0\);_(&quot;$&quot;* &quot;-&quot;??_);_(@_)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57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rgb="FF006100"/>
      <name val="Calibri"/>
      <scheme val="minor"/>
    </font>
    <font>
      <b/>
      <sz val="11"/>
      <color theme="1"/>
      <name val="Calibri (Body)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</fills>
  <borders count="4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</borders>
  <cellStyleXfs count="4">
    <xf numFmtId="0" fontId="0" fillId="0" borderId="0"/>
    <xf numFmtId="44" fontId="2" fillId="0" borderId="0" applyFont="0" applyFill="0" applyBorder="0" applyAlignment="0" applyProtection="0"/>
    <xf numFmtId="0" fontId="3" fillId="2" borderId="0" applyNumberFormat="0" applyBorder="0" applyAlignment="0" applyProtection="0"/>
    <xf numFmtId="0" fontId="4" fillId="3" borderId="0" applyNumberFormat="0" applyBorder="0" applyAlignment="0" applyProtection="0"/>
  </cellStyleXfs>
  <cellXfs count="219">
    <xf numFmtId="0" fontId="0" fillId="0" borderId="0" xfId="0"/>
    <xf numFmtId="0" fontId="1" fillId="0" borderId="0" xfId="0" applyFont="1"/>
    <xf numFmtId="16" fontId="1" fillId="0" borderId="0" xfId="0" applyNumberFormat="1" applyFont="1"/>
    <xf numFmtId="0" fontId="1" fillId="0" borderId="0" xfId="0" applyFont="1" applyBorder="1"/>
    <xf numFmtId="0" fontId="1" fillId="0" borderId="0" xfId="0" applyFont="1" applyAlignment="1">
      <alignment horizontal="center" wrapText="1"/>
    </xf>
    <xf numFmtId="44" fontId="1" fillId="0" borderId="0" xfId="1" applyFont="1"/>
    <xf numFmtId="0" fontId="1" fillId="0" borderId="0" xfId="0" applyFont="1" applyBorder="1" applyAlignment="1">
      <alignment horizontal="center"/>
    </xf>
    <xf numFmtId="164" fontId="0" fillId="0" borderId="0" xfId="1" applyNumberFormat="1" applyFont="1"/>
    <xf numFmtId="0" fontId="0" fillId="0" borderId="1" xfId="0" applyBorder="1"/>
    <xf numFmtId="16" fontId="0" fillId="0" borderId="1" xfId="0" applyNumberFormat="1" applyBorder="1"/>
    <xf numFmtId="164" fontId="0" fillId="0" borderId="1" xfId="1" applyNumberFormat="1" applyFont="1" applyBorder="1"/>
    <xf numFmtId="0" fontId="1" fillId="0" borderId="1" xfId="0" applyFont="1" applyBorder="1"/>
    <xf numFmtId="0" fontId="1" fillId="0" borderId="0" xfId="0" applyFont="1" applyBorder="1" applyAlignment="1">
      <alignment horizontal="center" wrapText="1"/>
    </xf>
    <xf numFmtId="164" fontId="1" fillId="0" borderId="1" xfId="1" applyNumberFormat="1" applyFont="1" applyBorder="1"/>
    <xf numFmtId="165" fontId="0" fillId="0" borderId="0" xfId="1" applyNumberFormat="1" applyFont="1"/>
    <xf numFmtId="165" fontId="0" fillId="0" borderId="1" xfId="1" applyNumberFormat="1" applyFont="1" applyBorder="1"/>
    <xf numFmtId="165" fontId="2" fillId="0" borderId="1" xfId="1" applyNumberFormat="1" applyFont="1" applyBorder="1"/>
    <xf numFmtId="0" fontId="0" fillId="0" borderId="1" xfId="0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16" fontId="0" fillId="0" borderId="0" xfId="0" applyNumberFormat="1" applyBorder="1"/>
    <xf numFmtId="164" fontId="0" fillId="0" borderId="0" xfId="1" applyNumberFormat="1" applyFont="1" applyBorder="1"/>
    <xf numFmtId="165" fontId="0" fillId="0" borderId="0" xfId="1" applyNumberFormat="1" applyFont="1" applyBorder="1"/>
    <xf numFmtId="165" fontId="2" fillId="0" borderId="0" xfId="1" applyNumberFormat="1" applyFont="1" applyBorder="1"/>
    <xf numFmtId="0" fontId="0" fillId="0" borderId="5" xfId="0" applyFill="1" applyBorder="1"/>
    <xf numFmtId="0" fontId="0" fillId="0" borderId="0" xfId="0" applyFill="1" applyBorder="1"/>
    <xf numFmtId="165" fontId="0" fillId="0" borderId="5" xfId="1" applyNumberFormat="1" applyFont="1" applyFill="1" applyBorder="1"/>
    <xf numFmtId="0" fontId="0" fillId="0" borderId="0" xfId="0" applyFill="1" applyBorder="1" applyAlignment="1"/>
    <xf numFmtId="16" fontId="0" fillId="0" borderId="0" xfId="0" applyNumberFormat="1" applyBorder="1" applyAlignment="1"/>
    <xf numFmtId="16" fontId="0" fillId="0" borderId="0" xfId="0" applyNumberFormat="1" applyFill="1" applyBorder="1"/>
    <xf numFmtId="16" fontId="0" fillId="0" borderId="0" xfId="0" applyNumberFormat="1"/>
    <xf numFmtId="165" fontId="0" fillId="0" borderId="0" xfId="1" applyNumberFormat="1" applyFont="1" applyFill="1" applyBorder="1" applyAlignment="1"/>
    <xf numFmtId="165" fontId="0" fillId="0" borderId="0" xfId="1" applyNumberFormat="1" applyFont="1" applyFill="1" applyBorder="1"/>
    <xf numFmtId="165" fontId="0" fillId="0" borderId="1" xfId="0" applyNumberFormat="1" applyBorder="1"/>
    <xf numFmtId="0" fontId="0" fillId="0" borderId="1" xfId="0" applyFill="1" applyBorder="1" applyAlignment="1"/>
    <xf numFmtId="165" fontId="2" fillId="0" borderId="0" xfId="1" applyNumberFormat="1" applyFont="1" applyFill="1" applyBorder="1" applyAlignment="1"/>
    <xf numFmtId="165" fontId="2" fillId="0" borderId="0" xfId="1" applyNumberFormat="1" applyFont="1"/>
    <xf numFmtId="16" fontId="0" fillId="0" borderId="7" xfId="0" applyNumberFormat="1" applyBorder="1"/>
    <xf numFmtId="164" fontId="0" fillId="0" borderId="8" xfId="1" applyNumberFormat="1" applyFont="1" applyBorder="1"/>
    <xf numFmtId="0" fontId="0" fillId="0" borderId="9" xfId="0" applyBorder="1"/>
    <xf numFmtId="0" fontId="0" fillId="0" borderId="10" xfId="0" applyBorder="1"/>
    <xf numFmtId="164" fontId="0" fillId="0" borderId="2" xfId="1" applyNumberFormat="1" applyFont="1" applyBorder="1"/>
    <xf numFmtId="164" fontId="0" fillId="0" borderId="4" xfId="1" applyNumberFormat="1" applyFont="1" applyBorder="1"/>
    <xf numFmtId="0" fontId="0" fillId="0" borderId="6" xfId="0" applyBorder="1"/>
    <xf numFmtId="0" fontId="0" fillId="0" borderId="8" xfId="0" applyBorder="1"/>
    <xf numFmtId="0" fontId="0" fillId="0" borderId="7" xfId="0" applyBorder="1"/>
    <xf numFmtId="164" fontId="0" fillId="0" borderId="0" xfId="0" applyNumberFormat="1" applyBorder="1"/>
    <xf numFmtId="0" fontId="0" fillId="0" borderId="4" xfId="0" applyBorder="1"/>
    <xf numFmtId="0" fontId="0" fillId="0" borderId="2" xfId="0" applyBorder="1"/>
    <xf numFmtId="1" fontId="0" fillId="0" borderId="6" xfId="0" applyNumberFormat="1" applyBorder="1"/>
    <xf numFmtId="164" fontId="2" fillId="0" borderId="0" xfId="1" applyNumberFormat="1" applyFont="1" applyBorder="1"/>
    <xf numFmtId="164" fontId="2" fillId="0" borderId="0" xfId="1" applyNumberFormat="1" applyFont="1" applyFill="1" applyBorder="1"/>
    <xf numFmtId="165" fontId="0" fillId="0" borderId="8" xfId="1" applyNumberFormat="1" applyFont="1" applyBorder="1"/>
    <xf numFmtId="165" fontId="0" fillId="0" borderId="2" xfId="0" applyNumberFormat="1" applyBorder="1"/>
    <xf numFmtId="165" fontId="0" fillId="0" borderId="10" xfId="1" applyNumberFormat="1" applyFont="1" applyBorder="1"/>
    <xf numFmtId="0" fontId="0" fillId="0" borderId="0" xfId="0" applyAlignment="1">
      <alignment horizontal="center"/>
    </xf>
    <xf numFmtId="1" fontId="1" fillId="0" borderId="1" xfId="0" applyNumberFormat="1" applyFont="1" applyBorder="1"/>
    <xf numFmtId="0" fontId="0" fillId="0" borderId="0" xfId="0" applyNumberFormat="1"/>
    <xf numFmtId="0" fontId="0" fillId="0" borderId="0" xfId="0" applyAlignment="1">
      <alignment horizontal="right"/>
    </xf>
    <xf numFmtId="164" fontId="0" fillId="0" borderId="0" xfId="0" applyNumberFormat="1"/>
    <xf numFmtId="1" fontId="0" fillId="0" borderId="0" xfId="0" applyNumberFormat="1" applyFont="1" applyBorder="1"/>
    <xf numFmtId="0" fontId="0" fillId="0" borderId="3" xfId="0" applyBorder="1" applyAlignment="1"/>
    <xf numFmtId="0" fontId="0" fillId="0" borderId="2" xfId="0" applyBorder="1" applyAlignment="1"/>
    <xf numFmtId="0" fontId="0" fillId="0" borderId="4" xfId="0" applyBorder="1" applyAlignment="1"/>
    <xf numFmtId="0" fontId="0" fillId="0" borderId="0" xfId="0" applyAlignment="1"/>
    <xf numFmtId="164" fontId="1" fillId="0" borderId="0" xfId="1" applyNumberFormat="1" applyFont="1" applyBorder="1"/>
    <xf numFmtId="1" fontId="0" fillId="0" borderId="0" xfId="0" applyNumberFormat="1"/>
    <xf numFmtId="164" fontId="0" fillId="0" borderId="6" xfId="0" applyNumberFormat="1" applyBorder="1"/>
    <xf numFmtId="0" fontId="1" fillId="0" borderId="0" xfId="0" applyFont="1" applyFill="1" applyBorder="1"/>
    <xf numFmtId="3" fontId="0" fillId="0" borderId="0" xfId="0" applyNumberFormat="1"/>
    <xf numFmtId="164" fontId="0" fillId="0" borderId="2" xfId="0" applyNumberForma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7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5" fillId="4" borderId="1" xfId="0" applyFont="1" applyFill="1" applyBorder="1"/>
    <xf numFmtId="0" fontId="5" fillId="0" borderId="0" xfId="0" applyFont="1"/>
    <xf numFmtId="0" fontId="5" fillId="0" borderId="1" xfId="0" applyFont="1" applyBorder="1"/>
    <xf numFmtId="0" fontId="3" fillId="2" borderId="1" xfId="2" applyBorder="1" applyAlignment="1">
      <alignment horizontal="center"/>
    </xf>
    <xf numFmtId="0" fontId="6" fillId="2" borderId="1" xfId="2" applyFont="1" applyBorder="1"/>
    <xf numFmtId="44" fontId="6" fillId="2" borderId="1" xfId="2" applyNumberFormat="1" applyFont="1" applyBorder="1"/>
    <xf numFmtId="0" fontId="6" fillId="2" borderId="1" xfId="2" applyFont="1" applyBorder="1" applyAlignment="1">
      <alignment horizontal="center"/>
    </xf>
    <xf numFmtId="0" fontId="6" fillId="2" borderId="1" xfId="2" applyFont="1" applyBorder="1" applyAlignment="1">
      <alignment horizontal="center"/>
    </xf>
    <xf numFmtId="164" fontId="6" fillId="2" borderId="1" xfId="2" applyNumberFormat="1" applyFont="1" applyBorder="1"/>
    <xf numFmtId="44" fontId="6" fillId="2" borderId="1" xfId="2" applyNumberFormat="1" applyFont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5" borderId="1" xfId="0" applyFont="1" applyFill="1" applyBorder="1"/>
    <xf numFmtId="16" fontId="6" fillId="2" borderId="1" xfId="2" applyNumberFormat="1" applyFont="1" applyBorder="1"/>
    <xf numFmtId="165" fontId="6" fillId="2" borderId="1" xfId="2" applyNumberFormat="1" applyFont="1" applyBorder="1"/>
    <xf numFmtId="0" fontId="6" fillId="2" borderId="12" xfId="2" applyFont="1" applyBorder="1"/>
    <xf numFmtId="0" fontId="6" fillId="2" borderId="13" xfId="2" applyFont="1" applyBorder="1" applyAlignment="1">
      <alignment horizontal="center"/>
    </xf>
    <xf numFmtId="0" fontId="6" fillId="2" borderId="14" xfId="2" applyFont="1" applyBorder="1" applyAlignment="1">
      <alignment horizontal="center"/>
    </xf>
    <xf numFmtId="0" fontId="6" fillId="2" borderId="15" xfId="2" applyFont="1" applyBorder="1"/>
    <xf numFmtId="0" fontId="6" fillId="2" borderId="16" xfId="2" applyFont="1" applyBorder="1" applyAlignment="1">
      <alignment horizontal="center"/>
    </xf>
    <xf numFmtId="16" fontId="6" fillId="2" borderId="15" xfId="2" applyNumberFormat="1" applyFont="1" applyBorder="1"/>
    <xf numFmtId="0" fontId="6" fillId="2" borderId="16" xfId="2" applyFont="1" applyBorder="1"/>
    <xf numFmtId="0" fontId="6" fillId="2" borderId="17" xfId="2" applyFont="1" applyBorder="1"/>
    <xf numFmtId="0" fontId="6" fillId="2" borderId="18" xfId="2" applyFont="1" applyBorder="1"/>
    <xf numFmtId="0" fontId="6" fillId="2" borderId="19" xfId="2" applyFont="1" applyBorder="1"/>
    <xf numFmtId="0" fontId="6" fillId="2" borderId="14" xfId="2" applyFont="1" applyBorder="1"/>
    <xf numFmtId="164" fontId="6" fillId="2" borderId="16" xfId="2" applyNumberFormat="1" applyFont="1" applyBorder="1"/>
    <xf numFmtId="164" fontId="6" fillId="2" borderId="18" xfId="2" applyNumberFormat="1" applyFont="1" applyBorder="1"/>
    <xf numFmtId="164" fontId="6" fillId="2" borderId="19" xfId="2" applyNumberFormat="1" applyFont="1" applyBorder="1"/>
    <xf numFmtId="0" fontId="6" fillId="2" borderId="12" xfId="2" applyFont="1" applyBorder="1" applyAlignment="1">
      <alignment horizontal="center"/>
    </xf>
    <xf numFmtId="165" fontId="6" fillId="2" borderId="16" xfId="2" applyNumberFormat="1" applyFont="1" applyBorder="1"/>
    <xf numFmtId="165" fontId="6" fillId="2" borderId="18" xfId="2" applyNumberFormat="1" applyFont="1" applyBorder="1"/>
    <xf numFmtId="165" fontId="6" fillId="2" borderId="19" xfId="2" applyNumberFormat="1" applyFont="1" applyBorder="1"/>
    <xf numFmtId="0" fontId="6" fillId="2" borderId="20" xfId="2" applyFont="1" applyBorder="1"/>
    <xf numFmtId="165" fontId="6" fillId="2" borderId="21" xfId="2" applyNumberFormat="1" applyFont="1" applyBorder="1"/>
    <xf numFmtId="0" fontId="6" fillId="2" borderId="22" xfId="2" applyFont="1" applyBorder="1"/>
    <xf numFmtId="0" fontId="6" fillId="2" borderId="23" xfId="2" applyFont="1" applyBorder="1"/>
    <xf numFmtId="0" fontId="6" fillId="2" borderId="24" xfId="2" applyFont="1" applyBorder="1"/>
    <xf numFmtId="165" fontId="6" fillId="2" borderId="25" xfId="2" applyNumberFormat="1" applyFont="1" applyBorder="1"/>
    <xf numFmtId="0" fontId="0" fillId="0" borderId="11" xfId="0" applyBorder="1"/>
    <xf numFmtId="44" fontId="6" fillId="2" borderId="16" xfId="2" applyNumberFormat="1" applyFont="1" applyBorder="1"/>
    <xf numFmtId="0" fontId="6" fillId="2" borderId="16" xfId="2" applyFont="1" applyBorder="1" applyAlignment="1">
      <alignment horizontal="center"/>
    </xf>
    <xf numFmtId="44" fontId="6" fillId="2" borderId="16" xfId="2" applyNumberFormat="1" applyFont="1" applyBorder="1" applyAlignment="1">
      <alignment horizontal="center"/>
    </xf>
    <xf numFmtId="0" fontId="6" fillId="2" borderId="18" xfId="2" applyFont="1" applyBorder="1" applyAlignment="1">
      <alignment horizontal="center"/>
    </xf>
    <xf numFmtId="0" fontId="6" fillId="2" borderId="19" xfId="2" applyFont="1" applyBorder="1" applyAlignment="1">
      <alignment horizontal="center"/>
    </xf>
    <xf numFmtId="16" fontId="1" fillId="0" borderId="3" xfId="0" applyNumberFormat="1" applyFont="1" applyBorder="1"/>
    <xf numFmtId="0" fontId="1" fillId="0" borderId="3" xfId="0" applyFont="1" applyBorder="1"/>
    <xf numFmtId="0" fontId="1" fillId="4" borderId="29" xfId="0" applyFont="1" applyFill="1" applyBorder="1"/>
    <xf numFmtId="44" fontId="6" fillId="2" borderId="13" xfId="2" applyNumberFormat="1" applyFont="1" applyBorder="1"/>
    <xf numFmtId="44" fontId="6" fillId="2" borderId="14" xfId="2" applyNumberFormat="1" applyFont="1" applyBorder="1"/>
    <xf numFmtId="0" fontId="6" fillId="2" borderId="15" xfId="2" applyFont="1" applyBorder="1" applyAlignment="1">
      <alignment horizontal="center"/>
    </xf>
    <xf numFmtId="0" fontId="6" fillId="2" borderId="17" xfId="2" applyFont="1" applyBorder="1" applyAlignment="1">
      <alignment horizontal="center"/>
    </xf>
    <xf numFmtId="0" fontId="6" fillId="2" borderId="17" xfId="2" applyFont="1" applyBorder="1" applyAlignment="1">
      <alignment horizontal="center" wrapText="1"/>
    </xf>
    <xf numFmtId="0" fontId="6" fillId="2" borderId="18" xfId="2" applyFont="1" applyBorder="1" applyAlignment="1">
      <alignment horizontal="center" wrapText="1"/>
    </xf>
    <xf numFmtId="0" fontId="6" fillId="2" borderId="19" xfId="2" applyFont="1" applyBorder="1" applyAlignment="1">
      <alignment horizontal="center" wrapText="1"/>
    </xf>
    <xf numFmtId="164" fontId="6" fillId="2" borderId="13" xfId="2" applyNumberFormat="1" applyFont="1" applyBorder="1"/>
    <xf numFmtId="164" fontId="6" fillId="2" borderId="14" xfId="2" applyNumberFormat="1" applyFont="1" applyBorder="1"/>
    <xf numFmtId="0" fontId="6" fillId="2" borderId="12" xfId="2" applyFont="1" applyBorder="1" applyAlignment="1">
      <alignment horizontal="center"/>
    </xf>
    <xf numFmtId="44" fontId="6" fillId="2" borderId="13" xfId="2" applyNumberFormat="1" applyFont="1" applyBorder="1" applyAlignment="1">
      <alignment horizontal="center"/>
    </xf>
    <xf numFmtId="44" fontId="6" fillId="2" borderId="14" xfId="2" applyNumberFormat="1" applyFont="1" applyBorder="1" applyAlignment="1">
      <alignment horizontal="center"/>
    </xf>
    <xf numFmtId="0" fontId="6" fillId="4" borderId="1" xfId="2" applyFont="1" applyFill="1" applyBorder="1"/>
    <xf numFmtId="0" fontId="6" fillId="2" borderId="13" xfId="2" applyFont="1" applyBorder="1"/>
    <xf numFmtId="0" fontId="6" fillId="2" borderId="31" xfId="2" applyFont="1" applyBorder="1" applyAlignment="1">
      <alignment horizontal="center"/>
    </xf>
    <xf numFmtId="44" fontId="6" fillId="2" borderId="29" xfId="2" applyNumberFormat="1" applyFont="1" applyBorder="1"/>
    <xf numFmtId="44" fontId="6" fillId="2" borderId="32" xfId="2" applyNumberFormat="1" applyFont="1" applyBorder="1"/>
    <xf numFmtId="0" fontId="6" fillId="2" borderId="33" xfId="2" applyFont="1" applyBorder="1" applyAlignment="1">
      <alignment horizontal="center"/>
    </xf>
    <xf numFmtId="0" fontId="6" fillId="2" borderId="34" xfId="2" applyFont="1" applyBorder="1" applyAlignment="1">
      <alignment horizontal="center"/>
    </xf>
    <xf numFmtId="0" fontId="6" fillId="2" borderId="35" xfId="2" applyFont="1" applyBorder="1" applyAlignment="1">
      <alignment horizontal="center"/>
    </xf>
    <xf numFmtId="0" fontId="7" fillId="5" borderId="26" xfId="0" applyFont="1" applyFill="1" applyBorder="1" applyAlignment="1"/>
    <xf numFmtId="0" fontId="0" fillId="5" borderId="28" xfId="0" applyFont="1" applyFill="1" applyBorder="1" applyAlignment="1"/>
    <xf numFmtId="0" fontId="0" fillId="0" borderId="30" xfId="0" applyBorder="1"/>
    <xf numFmtId="16" fontId="0" fillId="0" borderId="30" xfId="0" applyNumberFormat="1" applyBorder="1"/>
    <xf numFmtId="164" fontId="0" fillId="0" borderId="30" xfId="1" applyNumberFormat="1" applyFont="1" applyBorder="1"/>
    <xf numFmtId="165" fontId="0" fillId="0" borderId="30" xfId="1" applyNumberFormat="1" applyFont="1" applyBorder="1"/>
    <xf numFmtId="164" fontId="1" fillId="0" borderId="30" xfId="1" applyNumberFormat="1" applyFont="1" applyBorder="1"/>
    <xf numFmtId="0" fontId="3" fillId="2" borderId="13" xfId="2" applyBorder="1" applyAlignment="1">
      <alignment horizontal="center"/>
    </xf>
    <xf numFmtId="0" fontId="3" fillId="2" borderId="14" xfId="2" applyBorder="1" applyAlignment="1">
      <alignment horizontal="center"/>
    </xf>
    <xf numFmtId="0" fontId="3" fillId="2" borderId="12" xfId="2" applyBorder="1" applyAlignment="1">
      <alignment horizontal="center"/>
    </xf>
    <xf numFmtId="0" fontId="3" fillId="2" borderId="15" xfId="2" applyBorder="1" applyAlignment="1">
      <alignment horizontal="center"/>
    </xf>
    <xf numFmtId="0" fontId="3" fillId="2" borderId="16" xfId="2" applyBorder="1" applyAlignment="1">
      <alignment horizontal="center"/>
    </xf>
    <xf numFmtId="0" fontId="3" fillId="2" borderId="22" xfId="2" applyBorder="1" applyAlignment="1">
      <alignment horizontal="center"/>
    </xf>
    <xf numFmtId="0" fontId="3" fillId="2" borderId="0" xfId="2" applyBorder="1" applyAlignment="1">
      <alignment horizontal="center"/>
    </xf>
    <xf numFmtId="0" fontId="6" fillId="2" borderId="18" xfId="2" applyFont="1" applyBorder="1" applyAlignment="1">
      <alignment horizontal="center"/>
    </xf>
    <xf numFmtId="0" fontId="6" fillId="2" borderId="19" xfId="2" applyFont="1" applyBorder="1" applyAlignment="1">
      <alignment horizontal="center"/>
    </xf>
    <xf numFmtId="0" fontId="6" fillId="2" borderId="38" xfId="2" applyFont="1" applyBorder="1" applyAlignment="1">
      <alignment horizontal="center"/>
    </xf>
    <xf numFmtId="0" fontId="6" fillId="2" borderId="39" xfId="2" applyFont="1" applyBorder="1" applyAlignment="1">
      <alignment horizontal="center"/>
    </xf>
    <xf numFmtId="0" fontId="6" fillId="2" borderId="40" xfId="2" applyFont="1" applyBorder="1" applyAlignment="1">
      <alignment horizontal="center"/>
    </xf>
    <xf numFmtId="0" fontId="6" fillId="2" borderId="41" xfId="2" applyFont="1" applyBorder="1" applyAlignment="1">
      <alignment horizontal="center"/>
    </xf>
    <xf numFmtId="0" fontId="6" fillId="2" borderId="2" xfId="2" applyFont="1" applyBorder="1" applyAlignment="1">
      <alignment horizontal="center"/>
    </xf>
    <xf numFmtId="0" fontId="6" fillId="2" borderId="4" xfId="2" applyFont="1" applyBorder="1" applyAlignment="1">
      <alignment horizontal="center"/>
    </xf>
    <xf numFmtId="0" fontId="6" fillId="2" borderId="3" xfId="2" applyFont="1" applyBorder="1" applyAlignment="1">
      <alignment horizontal="center"/>
    </xf>
    <xf numFmtId="0" fontId="6" fillId="2" borderId="42" xfId="2" applyFont="1" applyBorder="1" applyAlignment="1">
      <alignment horizontal="center"/>
    </xf>
    <xf numFmtId="0" fontId="6" fillId="2" borderId="15" xfId="2" applyFont="1" applyBorder="1" applyAlignment="1">
      <alignment horizontal="center"/>
    </xf>
    <xf numFmtId="16" fontId="6" fillId="2" borderId="17" xfId="2" applyNumberFormat="1" applyFont="1" applyBorder="1"/>
    <xf numFmtId="16" fontId="6" fillId="2" borderId="18" xfId="2" applyNumberFormat="1" applyFont="1" applyBorder="1"/>
    <xf numFmtId="165" fontId="6" fillId="2" borderId="14" xfId="2" applyNumberFormat="1" applyFont="1" applyBorder="1"/>
    <xf numFmtId="0" fontId="6" fillId="2" borderId="36" xfId="2" applyFont="1" applyBorder="1"/>
    <xf numFmtId="44" fontId="6" fillId="2" borderId="37" xfId="2" applyNumberFormat="1" applyFont="1" applyBorder="1"/>
    <xf numFmtId="0" fontId="6" fillId="2" borderId="45" xfId="2" applyFont="1" applyBorder="1" applyAlignment="1">
      <alignment horizontal="center"/>
    </xf>
    <xf numFmtId="0" fontId="6" fillId="2" borderId="21" xfId="2" applyFont="1" applyBorder="1"/>
    <xf numFmtId="0" fontId="6" fillId="2" borderId="22" xfId="2" applyFont="1" applyBorder="1" applyAlignment="1">
      <alignment horizontal="center"/>
    </xf>
    <xf numFmtId="0" fontId="6" fillId="2" borderId="0" xfId="2" applyFont="1" applyBorder="1" applyAlignment="1">
      <alignment horizontal="center"/>
    </xf>
    <xf numFmtId="0" fontId="6" fillId="2" borderId="23" xfId="2" applyFont="1" applyBorder="1" applyAlignment="1">
      <alignment horizontal="center"/>
    </xf>
    <xf numFmtId="16" fontId="6" fillId="2" borderId="24" xfId="2" applyNumberFormat="1" applyFont="1" applyBorder="1"/>
    <xf numFmtId="164" fontId="6" fillId="2" borderId="36" xfId="2" applyNumberFormat="1" applyFont="1" applyBorder="1"/>
    <xf numFmtId="16" fontId="6" fillId="2" borderId="36" xfId="2" applyNumberFormat="1" applyFont="1" applyBorder="1"/>
    <xf numFmtId="164" fontId="6" fillId="2" borderId="37" xfId="2" applyNumberFormat="1" applyFont="1" applyBorder="1"/>
    <xf numFmtId="0" fontId="3" fillId="2" borderId="43" xfId="2" applyBorder="1" applyAlignment="1">
      <alignment horizontal="center"/>
    </xf>
    <xf numFmtId="0" fontId="3" fillId="2" borderId="6" xfId="2" applyBorder="1" applyAlignment="1">
      <alignment horizontal="center"/>
    </xf>
    <xf numFmtId="0" fontId="3" fillId="2" borderId="22" xfId="2" applyBorder="1"/>
    <xf numFmtId="0" fontId="3" fillId="2" borderId="0" xfId="2" applyBorder="1"/>
    <xf numFmtId="164" fontId="3" fillId="2" borderId="44" xfId="2" applyNumberFormat="1" applyBorder="1"/>
    <xf numFmtId="164" fontId="3" fillId="2" borderId="23" xfId="2" applyNumberFormat="1" applyBorder="1"/>
    <xf numFmtId="0" fontId="6" fillId="2" borderId="43" xfId="2" applyFont="1" applyBorder="1" applyAlignment="1">
      <alignment horizontal="center"/>
    </xf>
    <xf numFmtId="0" fontId="6" fillId="2" borderId="6" xfId="2" applyFont="1" applyBorder="1" applyAlignment="1">
      <alignment horizontal="center"/>
    </xf>
    <xf numFmtId="0" fontId="6" fillId="2" borderId="37" xfId="2" applyFont="1" applyBorder="1"/>
    <xf numFmtId="0" fontId="6" fillId="2" borderId="11" xfId="2" applyFont="1" applyBorder="1"/>
    <xf numFmtId="0" fontId="6" fillId="2" borderId="15" xfId="2" applyFont="1" applyBorder="1" applyAlignment="1">
      <alignment horizontal="left"/>
    </xf>
    <xf numFmtId="0" fontId="3" fillId="2" borderId="44" xfId="2" applyBorder="1" applyAlignment="1">
      <alignment horizontal="center"/>
    </xf>
    <xf numFmtId="0" fontId="6" fillId="2" borderId="26" xfId="2" applyFont="1" applyBorder="1" applyAlignment="1">
      <alignment horizontal="center"/>
    </xf>
    <xf numFmtId="0" fontId="6" fillId="2" borderId="27" xfId="2" applyFont="1" applyBorder="1" applyAlignment="1">
      <alignment horizontal="center"/>
    </xf>
    <xf numFmtId="164" fontId="3" fillId="2" borderId="46" xfId="2" applyNumberFormat="1" applyBorder="1"/>
    <xf numFmtId="164" fontId="3" fillId="2" borderId="47" xfId="2" applyNumberFormat="1" applyBorder="1"/>
    <xf numFmtId="0" fontId="6" fillId="2" borderId="28" xfId="2" applyFont="1" applyBorder="1"/>
    <xf numFmtId="0" fontId="3" fillId="2" borderId="26" xfId="2" applyBorder="1" applyAlignment="1">
      <alignment horizontal="center"/>
    </xf>
    <xf numFmtId="0" fontId="3" fillId="2" borderId="27" xfId="2" applyBorder="1" applyAlignment="1">
      <alignment horizontal="center"/>
    </xf>
    <xf numFmtId="164" fontId="3" fillId="2" borderId="27" xfId="2" applyNumberFormat="1" applyBorder="1"/>
    <xf numFmtId="164" fontId="3" fillId="2" borderId="28" xfId="2" applyNumberFormat="1" applyBorder="1"/>
    <xf numFmtId="164" fontId="3" fillId="2" borderId="11" xfId="2" applyNumberFormat="1" applyBorder="1"/>
    <xf numFmtId="164" fontId="3" fillId="2" borderId="48" xfId="2" applyNumberFormat="1" applyBorder="1"/>
    <xf numFmtId="164" fontId="3" fillId="2" borderId="21" xfId="2" applyNumberFormat="1" applyBorder="1"/>
    <xf numFmtId="164" fontId="3" fillId="2" borderId="22" xfId="2" applyNumberFormat="1" applyBorder="1"/>
    <xf numFmtId="164" fontId="3" fillId="2" borderId="20" xfId="2" applyNumberFormat="1" applyBorder="1"/>
    <xf numFmtId="164" fontId="3" fillId="2" borderId="43" xfId="2" applyNumberFormat="1" applyBorder="1"/>
    <xf numFmtId="0" fontId="3" fillId="4" borderId="1" xfId="2" applyFill="1" applyBorder="1"/>
    <xf numFmtId="0" fontId="4" fillId="3" borderId="22" xfId="3" applyBorder="1"/>
    <xf numFmtId="0" fontId="4" fillId="3" borderId="0" xfId="3" applyBorder="1"/>
    <xf numFmtId="164" fontId="4" fillId="3" borderId="47" xfId="3" applyNumberFormat="1" applyBorder="1"/>
    <xf numFmtId="164" fontId="4" fillId="3" borderId="44" xfId="3" applyNumberFormat="1" applyBorder="1"/>
    <xf numFmtId="164" fontId="4" fillId="3" borderId="46" xfId="3" applyNumberFormat="1" applyBorder="1"/>
    <xf numFmtId="164" fontId="4" fillId="3" borderId="23" xfId="3" applyNumberFormat="1" applyBorder="1"/>
    <xf numFmtId="164" fontId="4" fillId="3" borderId="48" xfId="3" applyNumberFormat="1" applyBorder="1"/>
    <xf numFmtId="164" fontId="4" fillId="3" borderId="21" xfId="3" applyNumberFormat="1" applyBorder="1"/>
    <xf numFmtId="164" fontId="4" fillId="3" borderId="22" xfId="3" applyNumberFormat="1" applyBorder="1"/>
  </cellXfs>
  <cellStyles count="4">
    <cellStyle name="Currency" xfId="1" builtinId="4"/>
    <cellStyle name="Good" xfId="2" builtinId="26"/>
    <cellStyle name="Neutral" xfId="3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worksheet" Target="worksheets/sheet1.xml"/>
  <Relationship Id="rId2" Type="http://schemas.openxmlformats.org/officeDocument/2006/relationships/worksheet" Target="worksheets/sheet2.xml"/>
  <Relationship Id="rId3" Type="http://schemas.openxmlformats.org/officeDocument/2006/relationships/worksheet" Target="worksheets/sheet3.xml"/>
  <Relationship Id="rId4" Type="http://schemas.openxmlformats.org/officeDocument/2006/relationships/worksheet" Target="worksheets/sheet4.xml"/>
  <Relationship Id="rId5" Type="http://schemas.openxmlformats.org/officeDocument/2006/relationships/worksheet" Target="worksheets/sheet5.xml"/>
  <Relationship Id="rId6" Type="http://schemas.openxmlformats.org/officeDocument/2006/relationships/theme" Target="theme/theme1.xml"/>
  <Relationship Id="rId7" Type="http://schemas.openxmlformats.org/officeDocument/2006/relationships/styles" Target="styles.xml"/>
  <Relationship Id="rId8" Type="http://schemas.openxmlformats.org/officeDocument/2006/relationships/sharedStrings" Target="sharedStrings.xml"/>
  <Relationship Id="rId9" Type="http://schemas.openxmlformats.org/officeDocument/2006/relationships/calcChain" Target="calcChain.xml"/>
</Relationships>
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.bin"/>
</Relationships>

</file>

<file path=xl/worksheets/_rels/sheet2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2.bin"/>
</Relationships>

</file>

<file path=xl/worksheets/_rels/sheet4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3.bin"/>
</Relationships>

</file>

<file path=xl/worksheets/_rels/sheet5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4.bin"/>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44"/>
  <sheetViews>
    <sheetView tabSelected="1" workbookViewId="0">
      <selection activeCell="C3" sqref="C3:F3"/>
    </sheetView>
  </sheetViews>
  <sheetFormatPr baseColWidth="10" defaultColWidth="8.83203125" defaultRowHeight="15" x14ac:dyDescent="0.2"/>
  <cols>
    <col min="1" max="1" width="1.6640625" customWidth="1"/>
    <col min="2" max="2" width="14.5" customWidth="1"/>
    <col min="3" max="3" width="12" style="1" customWidth="1"/>
    <col min="4" max="4" width="41" style="1" customWidth="1"/>
    <col min="5" max="5" width="14.6640625" style="1" customWidth="1"/>
    <col min="6" max="6" width="17.6640625" style="1" customWidth="1"/>
    <col min="9" max="9" width="14.83203125" customWidth="1"/>
    <col min="10" max="10" width="19.1640625" customWidth="1"/>
    <col min="11" max="11" width="12.5" bestFit="1" customWidth="1"/>
    <col min="13" max="13" width="15.33203125" bestFit="1" customWidth="1"/>
  </cols>
  <sheetData>
    <row r="1" spans="3:13" ht="16" thickBot="1" x14ac:dyDescent="0.25"/>
    <row r="2" spans="3:13" ht="16" thickBot="1" x14ac:dyDescent="0.25">
      <c r="C2" s="72" t="s">
        <v>0</v>
      </c>
      <c r="D2" s="72"/>
      <c r="E2" s="72"/>
      <c r="F2" s="72"/>
      <c r="I2" s="143" t="s">
        <v>300</v>
      </c>
      <c r="J2" s="144"/>
    </row>
    <row r="3" spans="3:13" ht="16" x14ac:dyDescent="0.2">
      <c r="C3" s="87" t="s">
        <v>1</v>
      </c>
      <c r="D3" s="87" t="s">
        <v>2</v>
      </c>
      <c r="E3" s="87" t="s">
        <v>3</v>
      </c>
      <c r="F3" s="87" t="s">
        <v>4</v>
      </c>
      <c r="H3" s="90"/>
      <c r="I3" s="91" t="s">
        <v>101</v>
      </c>
      <c r="J3" s="91"/>
      <c r="K3" s="91"/>
      <c r="L3" s="91"/>
      <c r="M3" s="100"/>
    </row>
    <row r="4" spans="3:13" ht="17" thickBot="1" x14ac:dyDescent="0.25">
      <c r="C4" s="76" t="s">
        <v>21</v>
      </c>
      <c r="D4" s="122"/>
      <c r="E4" s="122"/>
      <c r="F4" s="122"/>
      <c r="H4" s="93"/>
      <c r="I4" s="80"/>
      <c r="J4" s="82" t="s">
        <v>102</v>
      </c>
      <c r="K4" s="80"/>
      <c r="L4" s="80"/>
      <c r="M4" s="94" t="s">
        <v>103</v>
      </c>
    </row>
    <row r="5" spans="3:13" ht="16" x14ac:dyDescent="0.2">
      <c r="C5" s="120">
        <v>42370</v>
      </c>
      <c r="D5" s="90" t="s">
        <v>5</v>
      </c>
      <c r="E5" s="123">
        <v>62500</v>
      </c>
      <c r="F5" s="124"/>
      <c r="H5" s="95">
        <v>42370</v>
      </c>
      <c r="I5" s="80" t="s">
        <v>104</v>
      </c>
      <c r="J5" s="84">
        <v>5000000</v>
      </c>
      <c r="K5" s="88">
        <v>42625</v>
      </c>
      <c r="L5" s="80" t="s">
        <v>106</v>
      </c>
      <c r="M5" s="101">
        <v>530000</v>
      </c>
    </row>
    <row r="6" spans="3:13" ht="16" x14ac:dyDescent="0.2">
      <c r="C6" s="121"/>
      <c r="D6" s="125" t="s">
        <v>6</v>
      </c>
      <c r="E6" s="81"/>
      <c r="F6" s="115">
        <v>62500</v>
      </c>
      <c r="H6" s="95">
        <v>42370</v>
      </c>
      <c r="I6" s="80" t="s">
        <v>105</v>
      </c>
      <c r="J6" s="84">
        <v>96000</v>
      </c>
      <c r="K6" s="80"/>
      <c r="L6" s="80" t="s">
        <v>107</v>
      </c>
      <c r="M6" s="101">
        <v>4566000</v>
      </c>
    </row>
    <row r="7" spans="3:13" ht="17" thickBot="1" x14ac:dyDescent="0.25">
      <c r="C7" s="121"/>
      <c r="D7" s="126" t="s">
        <v>7</v>
      </c>
      <c r="E7" s="118"/>
      <c r="F7" s="119"/>
      <c r="H7" s="97"/>
      <c r="I7" s="98"/>
      <c r="J7" s="102">
        <v>5096000</v>
      </c>
      <c r="K7" s="98"/>
      <c r="L7" s="98"/>
      <c r="M7" s="103">
        <v>50960000</v>
      </c>
    </row>
    <row r="8" spans="3:13" ht="16" thickBot="1" x14ac:dyDescent="0.25">
      <c r="D8" s="6"/>
      <c r="E8" s="6"/>
      <c r="F8" s="6"/>
      <c r="J8" s="7"/>
      <c r="M8" s="7"/>
    </row>
    <row r="9" spans="3:13" ht="17" thickBot="1" x14ac:dyDescent="0.25">
      <c r="C9" s="121"/>
      <c r="D9" s="90" t="s">
        <v>9</v>
      </c>
      <c r="E9" s="123">
        <v>260000</v>
      </c>
      <c r="F9" s="124"/>
    </row>
    <row r="10" spans="3:13" ht="16" x14ac:dyDescent="0.2">
      <c r="C10" s="121"/>
      <c r="D10" s="125" t="s">
        <v>5</v>
      </c>
      <c r="E10" s="81"/>
      <c r="F10" s="115">
        <v>260000</v>
      </c>
      <c r="H10" s="90"/>
      <c r="I10" s="91" t="s">
        <v>108</v>
      </c>
      <c r="J10" s="91"/>
      <c r="K10" s="91"/>
      <c r="L10" s="91"/>
      <c r="M10" s="92"/>
    </row>
    <row r="11" spans="3:13" ht="17" thickBot="1" x14ac:dyDescent="0.25">
      <c r="C11" s="121"/>
      <c r="D11" s="127" t="s">
        <v>8</v>
      </c>
      <c r="E11" s="128"/>
      <c r="F11" s="129"/>
      <c r="H11" s="93"/>
      <c r="I11" s="80"/>
      <c r="J11" s="82" t="s">
        <v>102</v>
      </c>
      <c r="K11" s="80"/>
      <c r="L11" s="80"/>
      <c r="M11" s="94" t="s">
        <v>103</v>
      </c>
    </row>
    <row r="12" spans="3:13" ht="17" thickBot="1" x14ac:dyDescent="0.25">
      <c r="C12" s="3"/>
      <c r="D12" s="12"/>
      <c r="E12" s="12"/>
      <c r="F12" s="12"/>
      <c r="H12" s="93"/>
      <c r="I12" s="80"/>
      <c r="J12" s="82"/>
      <c r="K12" s="80"/>
      <c r="L12" s="80"/>
      <c r="M12" s="94"/>
    </row>
    <row r="13" spans="3:13" ht="16" x14ac:dyDescent="0.2">
      <c r="C13" s="121"/>
      <c r="D13" s="90" t="s">
        <v>11</v>
      </c>
      <c r="E13" s="123">
        <v>96000</v>
      </c>
      <c r="F13" s="124"/>
      <c r="H13" s="95">
        <v>42370</v>
      </c>
      <c r="I13" s="80" t="s">
        <v>109</v>
      </c>
      <c r="J13" s="80">
        <v>260000</v>
      </c>
      <c r="K13" s="88">
        <v>42735</v>
      </c>
      <c r="L13" s="80" t="s">
        <v>107</v>
      </c>
      <c r="M13" s="96">
        <v>260000</v>
      </c>
    </row>
    <row r="14" spans="3:13" ht="17" thickBot="1" x14ac:dyDescent="0.25">
      <c r="C14" s="121"/>
      <c r="D14" s="125" t="s">
        <v>5</v>
      </c>
      <c r="E14" s="81"/>
      <c r="F14" s="115">
        <v>96000</v>
      </c>
      <c r="H14" s="97"/>
      <c r="I14" s="98"/>
      <c r="J14" s="98">
        <v>260000</v>
      </c>
      <c r="K14" s="98"/>
      <c r="L14" s="98"/>
      <c r="M14" s="99">
        <v>260000</v>
      </c>
    </row>
    <row r="15" spans="3:13" ht="17" thickBot="1" x14ac:dyDescent="0.25">
      <c r="C15" s="121"/>
      <c r="D15" s="127" t="s">
        <v>10</v>
      </c>
      <c r="E15" s="128"/>
      <c r="F15" s="129"/>
    </row>
    <row r="16" spans="3:13" ht="16" thickBot="1" x14ac:dyDescent="0.25">
      <c r="C16" s="3"/>
      <c r="D16" s="12"/>
      <c r="E16" s="12"/>
      <c r="F16" s="12"/>
    </row>
    <row r="17" spans="3:13" ht="16" x14ac:dyDescent="0.2">
      <c r="C17" s="121"/>
      <c r="D17" s="90" t="s">
        <v>5</v>
      </c>
      <c r="E17" s="123">
        <v>122000</v>
      </c>
      <c r="F17" s="124"/>
      <c r="H17" s="90"/>
      <c r="I17" s="91" t="s">
        <v>116</v>
      </c>
      <c r="J17" s="91"/>
      <c r="K17" s="91"/>
      <c r="L17" s="91"/>
      <c r="M17" s="92"/>
    </row>
    <row r="18" spans="3:13" ht="16" x14ac:dyDescent="0.2">
      <c r="C18" s="121"/>
      <c r="D18" s="125" t="s">
        <v>12</v>
      </c>
      <c r="E18" s="81"/>
      <c r="F18" s="115">
        <v>122000</v>
      </c>
      <c r="H18" s="93"/>
      <c r="I18" s="80"/>
      <c r="J18" s="80" t="s">
        <v>102</v>
      </c>
      <c r="K18" s="80"/>
      <c r="L18" s="80"/>
      <c r="M18" s="96" t="s">
        <v>103</v>
      </c>
    </row>
    <row r="19" spans="3:13" ht="17" thickBot="1" x14ac:dyDescent="0.25">
      <c r="C19" s="121"/>
      <c r="D19" s="127" t="s">
        <v>13</v>
      </c>
      <c r="E19" s="128"/>
      <c r="F19" s="129"/>
      <c r="H19" s="95">
        <v>42370</v>
      </c>
      <c r="I19" s="80" t="s">
        <v>104</v>
      </c>
      <c r="J19" s="80">
        <v>1450000</v>
      </c>
      <c r="K19" s="88">
        <v>42588</v>
      </c>
      <c r="L19" s="80" t="s">
        <v>117</v>
      </c>
      <c r="M19" s="96">
        <v>1200000</v>
      </c>
    </row>
    <row r="20" spans="3:13" ht="17" thickBot="1" x14ac:dyDescent="0.25">
      <c r="D20" s="4"/>
      <c r="E20" s="4"/>
      <c r="F20" s="4"/>
      <c r="H20" s="95">
        <v>42430</v>
      </c>
      <c r="I20" s="80" t="s">
        <v>18</v>
      </c>
      <c r="J20" s="80">
        <v>990000</v>
      </c>
      <c r="K20" s="88">
        <v>42735</v>
      </c>
      <c r="L20" s="80" t="s">
        <v>124</v>
      </c>
      <c r="M20" s="96">
        <v>1240000</v>
      </c>
    </row>
    <row r="21" spans="3:13" ht="17" thickBot="1" x14ac:dyDescent="0.25">
      <c r="C21" s="120">
        <v>42374</v>
      </c>
      <c r="D21" s="90" t="s">
        <v>14</v>
      </c>
      <c r="E21" s="123">
        <v>23676</v>
      </c>
      <c r="F21" s="124"/>
      <c r="H21" s="97"/>
      <c r="I21" s="98"/>
      <c r="J21" s="98">
        <v>2440000</v>
      </c>
      <c r="K21" s="98"/>
      <c r="L21" s="98"/>
      <c r="M21" s="99">
        <v>2440000</v>
      </c>
    </row>
    <row r="22" spans="3:13" ht="17" thickBot="1" x14ac:dyDescent="0.25">
      <c r="C22" s="121"/>
      <c r="D22" s="125" t="s">
        <v>301</v>
      </c>
      <c r="E22" s="81"/>
      <c r="F22" s="115">
        <v>23676</v>
      </c>
    </row>
    <row r="23" spans="3:13" ht="17" thickBot="1" x14ac:dyDescent="0.25">
      <c r="C23" s="121"/>
      <c r="D23" s="126" t="s">
        <v>15</v>
      </c>
      <c r="E23" s="118"/>
      <c r="F23" s="119"/>
      <c r="H23" s="90"/>
      <c r="I23" s="91" t="s">
        <v>125</v>
      </c>
      <c r="J23" s="91"/>
      <c r="K23" s="91"/>
      <c r="L23" s="91"/>
      <c r="M23" s="92"/>
    </row>
    <row r="24" spans="3:13" ht="17" thickBot="1" x14ac:dyDescent="0.25">
      <c r="H24" s="93"/>
      <c r="I24" s="80"/>
      <c r="J24" s="80" t="s">
        <v>102</v>
      </c>
      <c r="K24" s="80"/>
      <c r="L24" s="80"/>
      <c r="M24" s="96" t="s">
        <v>103</v>
      </c>
    </row>
    <row r="25" spans="3:13" ht="16" x14ac:dyDescent="0.2">
      <c r="C25" s="120">
        <v>42391</v>
      </c>
      <c r="D25" s="90" t="s">
        <v>16</v>
      </c>
      <c r="E25" s="123">
        <v>663000</v>
      </c>
      <c r="F25" s="124"/>
      <c r="H25" s="95">
        <v>42370</v>
      </c>
      <c r="I25" s="80" t="s">
        <v>104</v>
      </c>
      <c r="J25" s="80">
        <v>29050</v>
      </c>
      <c r="K25" s="88">
        <v>42522</v>
      </c>
      <c r="L25" s="80" t="s">
        <v>127</v>
      </c>
      <c r="M25" s="96">
        <v>29050</v>
      </c>
    </row>
    <row r="26" spans="3:13" ht="16" x14ac:dyDescent="0.2">
      <c r="C26" s="121"/>
      <c r="D26" s="125" t="s">
        <v>5</v>
      </c>
      <c r="E26" s="81"/>
      <c r="F26" s="115">
        <v>298350</v>
      </c>
      <c r="H26" s="95">
        <v>42522</v>
      </c>
      <c r="I26" s="80" t="s">
        <v>5</v>
      </c>
      <c r="J26" s="80">
        <v>145000</v>
      </c>
      <c r="K26" s="88">
        <v>42735</v>
      </c>
      <c r="L26" s="80" t="s">
        <v>127</v>
      </c>
      <c r="M26" s="96">
        <v>42292</v>
      </c>
    </row>
    <row r="27" spans="3:13" ht="16" x14ac:dyDescent="0.2">
      <c r="C27" s="121"/>
      <c r="D27" s="125" t="s">
        <v>19</v>
      </c>
      <c r="E27" s="81"/>
      <c r="F27" s="115">
        <v>364650</v>
      </c>
      <c r="H27" s="93"/>
      <c r="I27" s="80"/>
      <c r="J27" s="80"/>
      <c r="K27" s="80"/>
      <c r="L27" s="80" t="s">
        <v>107</v>
      </c>
      <c r="M27" s="96">
        <v>102708</v>
      </c>
    </row>
    <row r="28" spans="3:13" ht="17" thickBot="1" x14ac:dyDescent="0.25">
      <c r="C28" s="121"/>
      <c r="D28" s="127" t="s">
        <v>17</v>
      </c>
      <c r="E28" s="128"/>
      <c r="F28" s="129"/>
      <c r="H28" s="97"/>
      <c r="I28" s="98"/>
      <c r="J28" s="98">
        <v>174050</v>
      </c>
      <c r="K28" s="98"/>
      <c r="L28" s="98"/>
      <c r="M28" s="99">
        <v>174050</v>
      </c>
    </row>
    <row r="29" spans="3:13" ht="16" thickBot="1" x14ac:dyDescent="0.25"/>
    <row r="30" spans="3:13" ht="16" x14ac:dyDescent="0.2">
      <c r="C30" s="120">
        <v>42394</v>
      </c>
      <c r="D30" s="90" t="s">
        <v>19</v>
      </c>
      <c r="E30" s="123">
        <v>229000</v>
      </c>
      <c r="F30" s="124"/>
      <c r="H30" s="104" t="s">
        <v>146</v>
      </c>
      <c r="I30" s="91"/>
      <c r="J30" s="91"/>
      <c r="K30" s="91"/>
      <c r="L30" s="91"/>
      <c r="M30" s="92"/>
    </row>
    <row r="31" spans="3:13" ht="16" x14ac:dyDescent="0.2">
      <c r="C31" s="121"/>
      <c r="D31" s="125" t="s">
        <v>18</v>
      </c>
      <c r="E31" s="81"/>
      <c r="F31" s="115">
        <v>229000</v>
      </c>
      <c r="H31" s="93"/>
      <c r="I31" s="80"/>
      <c r="J31" s="80" t="s">
        <v>102</v>
      </c>
      <c r="K31" s="80"/>
      <c r="L31" s="80"/>
      <c r="M31" s="96" t="s">
        <v>103</v>
      </c>
    </row>
    <row r="32" spans="3:13" ht="17" thickBot="1" x14ac:dyDescent="0.25">
      <c r="C32" s="121"/>
      <c r="D32" s="126" t="s">
        <v>20</v>
      </c>
      <c r="E32" s="118"/>
      <c r="F32" s="119"/>
      <c r="H32" s="95">
        <v>42370</v>
      </c>
      <c r="I32" s="80" t="s">
        <v>104</v>
      </c>
      <c r="J32" s="89">
        <v>455000</v>
      </c>
      <c r="K32" s="88">
        <v>42401</v>
      </c>
      <c r="L32" s="80" t="s">
        <v>147</v>
      </c>
      <c r="M32" s="105">
        <v>346000</v>
      </c>
    </row>
    <row r="33" spans="3:13" ht="16" x14ac:dyDescent="0.2">
      <c r="H33" s="95">
        <v>42481</v>
      </c>
      <c r="I33" s="80" t="s">
        <v>40</v>
      </c>
      <c r="J33" s="89">
        <v>738000</v>
      </c>
      <c r="K33" s="88">
        <v>42547</v>
      </c>
      <c r="L33" s="80" t="s">
        <v>148</v>
      </c>
      <c r="M33" s="105">
        <v>43500</v>
      </c>
    </row>
    <row r="34" spans="3:13" ht="17" thickBot="1" x14ac:dyDescent="0.25">
      <c r="C34" s="77" t="s">
        <v>22</v>
      </c>
      <c r="H34" s="95">
        <v>42597</v>
      </c>
      <c r="I34" s="80" t="s">
        <v>40</v>
      </c>
      <c r="J34" s="89">
        <v>468000</v>
      </c>
      <c r="K34" s="88">
        <v>42607</v>
      </c>
      <c r="L34" s="80" t="s">
        <v>18</v>
      </c>
      <c r="M34" s="105">
        <v>182000</v>
      </c>
    </row>
    <row r="35" spans="3:13" ht="16" x14ac:dyDescent="0.2">
      <c r="C35" s="120">
        <v>42401</v>
      </c>
      <c r="D35" s="90" t="s">
        <v>23</v>
      </c>
      <c r="E35" s="123">
        <v>52300</v>
      </c>
      <c r="F35" s="124"/>
      <c r="H35" s="95">
        <v>42689</v>
      </c>
      <c r="I35" s="80" t="s">
        <v>40</v>
      </c>
      <c r="J35" s="89">
        <v>651777.5</v>
      </c>
      <c r="K35" s="80"/>
      <c r="L35" s="80" t="s">
        <v>107</v>
      </c>
      <c r="M35" s="105">
        <f>J36-(M32+M33+M34)</f>
        <v>1741277.5</v>
      </c>
    </row>
    <row r="36" spans="3:13" ht="17" thickBot="1" x14ac:dyDescent="0.25">
      <c r="C36" s="121"/>
      <c r="D36" s="125" t="s">
        <v>18</v>
      </c>
      <c r="E36" s="81"/>
      <c r="F36" s="115">
        <v>52300</v>
      </c>
      <c r="H36" s="97"/>
      <c r="I36" s="98"/>
      <c r="J36" s="106">
        <f>SUM(J32:J35)</f>
        <v>2312777.5</v>
      </c>
      <c r="K36" s="98"/>
      <c r="L36" s="98"/>
      <c r="M36" s="107">
        <f>SUM(M32:M35)</f>
        <v>2312777.5</v>
      </c>
    </row>
    <row r="37" spans="3:13" ht="17" thickBot="1" x14ac:dyDescent="0.25">
      <c r="C37" s="121"/>
      <c r="D37" s="127" t="s">
        <v>24</v>
      </c>
      <c r="E37" s="128"/>
      <c r="F37" s="129"/>
    </row>
    <row r="38" spans="3:13" ht="17" thickBot="1" x14ac:dyDescent="0.25">
      <c r="E38" s="5"/>
      <c r="F38" s="5"/>
      <c r="J38" s="108" t="s">
        <v>302</v>
      </c>
      <c r="K38" s="109">
        <f>13%*1741277.5</f>
        <v>226366.07500000001</v>
      </c>
    </row>
    <row r="39" spans="3:13" ht="16" x14ac:dyDescent="0.2">
      <c r="C39" s="120">
        <v>42413</v>
      </c>
      <c r="D39" s="90" t="s">
        <v>25</v>
      </c>
      <c r="E39" s="123">
        <v>346000</v>
      </c>
      <c r="F39" s="124"/>
      <c r="J39" s="110" t="s">
        <v>303</v>
      </c>
      <c r="K39" s="111">
        <v>25000</v>
      </c>
    </row>
    <row r="40" spans="3:13" ht="17" thickBot="1" x14ac:dyDescent="0.25">
      <c r="C40" s="121"/>
      <c r="D40" s="125" t="s">
        <v>26</v>
      </c>
      <c r="E40" s="81"/>
      <c r="F40" s="115">
        <v>346000</v>
      </c>
      <c r="J40" s="112" t="s">
        <v>304</v>
      </c>
      <c r="K40" s="113">
        <v>221366.1</v>
      </c>
    </row>
    <row r="41" spans="3:13" ht="17" thickBot="1" x14ac:dyDescent="0.25">
      <c r="C41" s="121"/>
      <c r="D41" s="126" t="s">
        <v>27</v>
      </c>
      <c r="E41" s="118"/>
      <c r="F41" s="119"/>
    </row>
    <row r="42" spans="3:13" ht="16" thickBot="1" x14ac:dyDescent="0.25"/>
    <row r="43" spans="3:13" ht="17" thickBot="1" x14ac:dyDescent="0.25">
      <c r="C43" s="77" t="s">
        <v>28</v>
      </c>
      <c r="H43" s="104" t="s">
        <v>16</v>
      </c>
      <c r="I43" s="91"/>
      <c r="J43" s="91"/>
      <c r="K43" s="91"/>
      <c r="L43" s="91"/>
      <c r="M43" s="92"/>
    </row>
    <row r="44" spans="3:13" ht="16" x14ac:dyDescent="0.2">
      <c r="C44" s="120">
        <v>42430</v>
      </c>
      <c r="D44" s="90" t="s">
        <v>30</v>
      </c>
      <c r="E44" s="123">
        <v>990000</v>
      </c>
      <c r="F44" s="124"/>
      <c r="H44" s="93"/>
      <c r="I44" s="80"/>
      <c r="J44" s="80" t="s">
        <v>102</v>
      </c>
      <c r="K44" s="80"/>
      <c r="L44" s="80"/>
      <c r="M44" s="96" t="s">
        <v>103</v>
      </c>
    </row>
    <row r="45" spans="3:13" ht="16" x14ac:dyDescent="0.2">
      <c r="C45" s="121"/>
      <c r="D45" s="125" t="s">
        <v>18</v>
      </c>
      <c r="E45" s="81"/>
      <c r="F45" s="115">
        <v>465000</v>
      </c>
      <c r="H45" s="95">
        <v>42370</v>
      </c>
      <c r="I45" s="80" t="s">
        <v>104</v>
      </c>
      <c r="J45" s="80">
        <v>975000</v>
      </c>
      <c r="K45" s="80"/>
      <c r="L45" s="80" t="s">
        <v>40</v>
      </c>
      <c r="M45" s="96">
        <f>15000*123</f>
        <v>1845000</v>
      </c>
    </row>
    <row r="46" spans="3:13" ht="16" x14ac:dyDescent="0.2">
      <c r="C46" s="121"/>
      <c r="D46" s="125" t="s">
        <v>29</v>
      </c>
      <c r="E46" s="81"/>
      <c r="F46" s="115">
        <v>525000</v>
      </c>
      <c r="H46" s="93"/>
      <c r="I46" s="80" t="s">
        <v>152</v>
      </c>
      <c r="J46" s="80">
        <f>8500*78</f>
        <v>663000</v>
      </c>
      <c r="K46" s="80"/>
      <c r="L46" s="80" t="s">
        <v>40</v>
      </c>
      <c r="M46" s="96">
        <f>9000*130</f>
        <v>1170000</v>
      </c>
    </row>
    <row r="47" spans="3:13" ht="17" thickBot="1" x14ac:dyDescent="0.25">
      <c r="C47" s="121"/>
      <c r="D47" s="126" t="s">
        <v>31</v>
      </c>
      <c r="E47" s="118"/>
      <c r="F47" s="119"/>
      <c r="H47" s="97"/>
      <c r="I47" s="98" t="s">
        <v>152</v>
      </c>
      <c r="J47" s="98">
        <f>11250*80</f>
        <v>900000</v>
      </c>
      <c r="K47" s="98"/>
      <c r="L47" s="98" t="s">
        <v>40</v>
      </c>
      <c r="M47" s="99">
        <f>8650*137</f>
        <v>1185050</v>
      </c>
    </row>
    <row r="48" spans="3:13" ht="16" thickBot="1" x14ac:dyDescent="0.25"/>
    <row r="49" spans="3:6" ht="16" x14ac:dyDescent="0.2">
      <c r="C49" s="120">
        <v>42448</v>
      </c>
      <c r="D49" s="90" t="s">
        <v>32</v>
      </c>
      <c r="E49" s="123">
        <v>23000</v>
      </c>
      <c r="F49" s="124"/>
    </row>
    <row r="50" spans="3:6" ht="16" x14ac:dyDescent="0.2">
      <c r="C50" s="121"/>
      <c r="D50" s="125" t="s">
        <v>5</v>
      </c>
      <c r="E50" s="81"/>
      <c r="F50" s="115">
        <v>23000</v>
      </c>
    </row>
    <row r="51" spans="3:6" ht="17" thickBot="1" x14ac:dyDescent="0.25">
      <c r="C51" s="121"/>
      <c r="D51" s="126" t="s">
        <v>33</v>
      </c>
      <c r="E51" s="118"/>
      <c r="F51" s="119"/>
    </row>
    <row r="52" spans="3:6" ht="16" thickBot="1" x14ac:dyDescent="0.25"/>
    <row r="53" spans="3:6" ht="16" x14ac:dyDescent="0.2">
      <c r="C53" s="120">
        <v>42449</v>
      </c>
      <c r="D53" s="90" t="s">
        <v>18</v>
      </c>
      <c r="E53" s="123">
        <v>630000</v>
      </c>
      <c r="F53" s="124"/>
    </row>
    <row r="54" spans="3:6" ht="16" x14ac:dyDescent="0.2">
      <c r="C54" s="121"/>
      <c r="D54" s="125" t="s">
        <v>34</v>
      </c>
      <c r="E54" s="81"/>
      <c r="F54" s="115">
        <v>63000</v>
      </c>
    </row>
    <row r="55" spans="3:6" ht="17" thickBot="1" x14ac:dyDescent="0.25">
      <c r="C55" s="121"/>
      <c r="D55" s="126" t="s">
        <v>35</v>
      </c>
      <c r="E55" s="118"/>
      <c r="F55" s="119"/>
    </row>
    <row r="57" spans="3:6" ht="16" thickBot="1" x14ac:dyDescent="0.25">
      <c r="C57" s="77" t="s">
        <v>36</v>
      </c>
    </row>
    <row r="58" spans="3:6" ht="16" x14ac:dyDescent="0.2">
      <c r="C58" s="120">
        <v>42481</v>
      </c>
      <c r="D58" s="90" t="s">
        <v>18</v>
      </c>
      <c r="E58" s="123">
        <v>1107000</v>
      </c>
      <c r="F58" s="124"/>
    </row>
    <row r="59" spans="3:6" ht="16" x14ac:dyDescent="0.2">
      <c r="C59" s="120"/>
      <c r="D59" s="93" t="s">
        <v>41</v>
      </c>
      <c r="E59" s="81">
        <v>1170000</v>
      </c>
      <c r="F59" s="115"/>
    </row>
    <row r="60" spans="3:6" ht="16" x14ac:dyDescent="0.2">
      <c r="C60" s="121"/>
      <c r="D60" s="93" t="s">
        <v>37</v>
      </c>
      <c r="E60" s="81">
        <v>738000</v>
      </c>
      <c r="F60" s="115"/>
    </row>
    <row r="61" spans="3:6" ht="16" x14ac:dyDescent="0.2">
      <c r="C61" s="121"/>
      <c r="D61" s="125" t="s">
        <v>40</v>
      </c>
      <c r="E61" s="81"/>
      <c r="F61" s="115">
        <v>1845000</v>
      </c>
    </row>
    <row r="62" spans="3:6" ht="16" x14ac:dyDescent="0.2">
      <c r="C62" s="121"/>
      <c r="D62" s="125" t="s">
        <v>38</v>
      </c>
      <c r="E62" s="81"/>
      <c r="F62" s="115">
        <v>1170000</v>
      </c>
    </row>
    <row r="63" spans="3:6" ht="17" thickBot="1" x14ac:dyDescent="0.25">
      <c r="C63" s="121"/>
      <c r="D63" s="126" t="s">
        <v>39</v>
      </c>
      <c r="E63" s="118"/>
      <c r="F63" s="119"/>
    </row>
    <row r="64" spans="3:6" ht="16" thickBot="1" x14ac:dyDescent="0.25"/>
    <row r="65" spans="2:6" ht="16" x14ac:dyDescent="0.2">
      <c r="C65" s="120">
        <v>42487</v>
      </c>
      <c r="D65" s="90" t="s">
        <v>38</v>
      </c>
      <c r="E65" s="123">
        <v>712250</v>
      </c>
      <c r="F65" s="124"/>
    </row>
    <row r="66" spans="2:6" ht="16" x14ac:dyDescent="0.2">
      <c r="C66" s="121"/>
      <c r="D66" s="125" t="s">
        <v>18</v>
      </c>
      <c r="E66" s="81"/>
      <c r="F66" s="115">
        <v>427350</v>
      </c>
    </row>
    <row r="67" spans="2:6" ht="16" x14ac:dyDescent="0.2">
      <c r="C67" s="121"/>
      <c r="D67" s="125" t="s">
        <v>19</v>
      </c>
      <c r="E67" s="81"/>
      <c r="F67" s="115">
        <v>284900</v>
      </c>
    </row>
    <row r="68" spans="2:6" ht="17" thickBot="1" x14ac:dyDescent="0.25">
      <c r="C68" s="121"/>
      <c r="D68" s="126" t="s">
        <v>42</v>
      </c>
      <c r="E68" s="118"/>
      <c r="F68" s="119"/>
    </row>
    <row r="69" spans="2:6" ht="16" thickBot="1" x14ac:dyDescent="0.25"/>
    <row r="70" spans="2:6" ht="16" x14ac:dyDescent="0.2">
      <c r="C70" s="120">
        <v>42489</v>
      </c>
      <c r="D70" s="90" t="s">
        <v>43</v>
      </c>
      <c r="E70" s="123">
        <v>486000</v>
      </c>
      <c r="F70" s="124"/>
    </row>
    <row r="71" spans="2:6" ht="16" x14ac:dyDescent="0.2">
      <c r="C71" s="121"/>
      <c r="D71" s="125" t="s">
        <v>18</v>
      </c>
      <c r="E71" s="81"/>
      <c r="F71" s="115">
        <v>486000</v>
      </c>
    </row>
    <row r="72" spans="2:6" ht="17" thickBot="1" x14ac:dyDescent="0.25">
      <c r="C72" s="121"/>
      <c r="D72" s="127" t="s">
        <v>44</v>
      </c>
      <c r="E72" s="128"/>
      <c r="F72" s="129"/>
    </row>
    <row r="74" spans="2:6" ht="16" thickBot="1" x14ac:dyDescent="0.25">
      <c r="C74" s="77" t="s">
        <v>45</v>
      </c>
    </row>
    <row r="75" spans="2:6" ht="16" x14ac:dyDescent="0.2">
      <c r="C75" s="120">
        <v>42491</v>
      </c>
      <c r="D75" s="90" t="s">
        <v>138</v>
      </c>
      <c r="E75" s="130">
        <v>155000</v>
      </c>
      <c r="F75" s="131"/>
    </row>
    <row r="76" spans="2:6" ht="16" x14ac:dyDescent="0.2">
      <c r="C76" s="121"/>
      <c r="D76" s="125" t="s">
        <v>18</v>
      </c>
      <c r="E76" s="84"/>
      <c r="F76" s="101">
        <v>155000</v>
      </c>
    </row>
    <row r="77" spans="2:6" ht="17" thickBot="1" x14ac:dyDescent="0.25">
      <c r="C77" s="121"/>
      <c r="D77" s="127" t="s">
        <v>139</v>
      </c>
      <c r="E77" s="128"/>
      <c r="F77" s="129"/>
    </row>
    <row r="79" spans="2:6" ht="16" thickBot="1" x14ac:dyDescent="0.25">
      <c r="C79" s="77" t="s">
        <v>46</v>
      </c>
    </row>
    <row r="80" spans="2:6" ht="16" x14ac:dyDescent="0.2">
      <c r="B80" s="8" t="s">
        <v>120</v>
      </c>
      <c r="C80" s="120">
        <v>42522</v>
      </c>
      <c r="D80" s="90" t="s">
        <v>121</v>
      </c>
      <c r="E80" s="130">
        <v>131250</v>
      </c>
      <c r="F80" s="131"/>
    </row>
    <row r="81" spans="2:6" ht="16" x14ac:dyDescent="0.2">
      <c r="B81" s="8"/>
      <c r="C81" s="121"/>
      <c r="D81" s="93" t="s">
        <v>122</v>
      </c>
      <c r="E81" s="84">
        <v>6562.5</v>
      </c>
      <c r="F81" s="101"/>
    </row>
    <row r="82" spans="2:6" ht="16" x14ac:dyDescent="0.2">
      <c r="B82" s="8"/>
      <c r="C82" s="121"/>
      <c r="D82" s="125" t="s">
        <v>18</v>
      </c>
      <c r="E82" s="84"/>
      <c r="F82" s="101">
        <v>137812.5</v>
      </c>
    </row>
    <row r="83" spans="2:6" ht="17" thickBot="1" x14ac:dyDescent="0.25">
      <c r="B83" s="8"/>
      <c r="C83" s="121"/>
      <c r="D83" s="126" t="s">
        <v>123</v>
      </c>
      <c r="E83" s="118"/>
      <c r="F83" s="119"/>
    </row>
    <row r="84" spans="2:6" ht="16" thickBot="1" x14ac:dyDescent="0.25"/>
    <row r="85" spans="2:6" ht="16" x14ac:dyDescent="0.2">
      <c r="C85" s="120">
        <v>42522</v>
      </c>
      <c r="D85" s="90" t="s">
        <v>47</v>
      </c>
      <c r="E85" s="123">
        <v>145000</v>
      </c>
      <c r="F85" s="124"/>
    </row>
    <row r="86" spans="2:6" ht="16" x14ac:dyDescent="0.2">
      <c r="C86" s="121"/>
      <c r="D86" s="125" t="s">
        <v>5</v>
      </c>
      <c r="E86" s="81"/>
      <c r="F86" s="115">
        <v>145000</v>
      </c>
    </row>
    <row r="87" spans="2:6" ht="15.75" customHeight="1" thickBot="1" x14ac:dyDescent="0.25">
      <c r="C87" s="121"/>
      <c r="D87" s="127" t="s">
        <v>48</v>
      </c>
      <c r="E87" s="128"/>
      <c r="F87" s="129"/>
    </row>
    <row r="88" spans="2:6" ht="16" thickBot="1" x14ac:dyDescent="0.25"/>
    <row r="89" spans="2:6" ht="16" x14ac:dyDescent="0.2">
      <c r="C89" s="120">
        <v>42551</v>
      </c>
      <c r="D89" s="90" t="s">
        <v>80</v>
      </c>
      <c r="E89" s="130">
        <v>35000</v>
      </c>
      <c r="F89" s="131"/>
    </row>
    <row r="90" spans="2:6" ht="16" x14ac:dyDescent="0.2">
      <c r="C90" s="120"/>
      <c r="D90" s="93" t="s">
        <v>67</v>
      </c>
      <c r="E90" s="84">
        <v>508000</v>
      </c>
      <c r="F90" s="101"/>
    </row>
    <row r="91" spans="2:6" ht="16" x14ac:dyDescent="0.2">
      <c r="C91" s="121"/>
      <c r="D91" s="125" t="s">
        <v>18</v>
      </c>
      <c r="E91" s="84"/>
      <c r="F91" s="101">
        <v>543000</v>
      </c>
    </row>
    <row r="92" spans="2:6" ht="17" thickBot="1" x14ac:dyDescent="0.25">
      <c r="C92" s="121"/>
      <c r="D92" s="126" t="s">
        <v>81</v>
      </c>
      <c r="E92" s="118"/>
      <c r="F92" s="119"/>
    </row>
    <row r="93" spans="2:6" ht="16" thickBot="1" x14ac:dyDescent="0.25">
      <c r="D93" s="6"/>
      <c r="E93" s="6"/>
      <c r="F93" s="6"/>
    </row>
    <row r="94" spans="2:6" ht="16" x14ac:dyDescent="0.2">
      <c r="C94" s="120">
        <v>42540</v>
      </c>
      <c r="D94" s="132" t="s">
        <v>82</v>
      </c>
      <c r="E94" s="133">
        <v>132000</v>
      </c>
      <c r="F94" s="134"/>
    </row>
    <row r="95" spans="2:6" ht="16" x14ac:dyDescent="0.2">
      <c r="C95" s="121"/>
      <c r="D95" s="125" t="s">
        <v>83</v>
      </c>
      <c r="E95" s="85"/>
      <c r="F95" s="117">
        <v>132000</v>
      </c>
    </row>
    <row r="96" spans="2:6" ht="17" thickBot="1" x14ac:dyDescent="0.25">
      <c r="C96" s="121"/>
      <c r="D96" s="126" t="s">
        <v>84</v>
      </c>
      <c r="E96" s="118"/>
      <c r="F96" s="119"/>
    </row>
    <row r="97" spans="2:6" ht="16" thickBot="1" x14ac:dyDescent="0.25"/>
    <row r="98" spans="2:6" ht="16" x14ac:dyDescent="0.2">
      <c r="C98" s="120">
        <v>42547</v>
      </c>
      <c r="D98" s="90" t="s">
        <v>140</v>
      </c>
      <c r="E98" s="123">
        <v>43500</v>
      </c>
      <c r="F98" s="124"/>
    </row>
    <row r="99" spans="2:6" ht="16" x14ac:dyDescent="0.2">
      <c r="C99" s="121"/>
      <c r="D99" s="125" t="s">
        <v>49</v>
      </c>
      <c r="E99" s="81"/>
      <c r="F99" s="115">
        <v>43500</v>
      </c>
    </row>
    <row r="100" spans="2:6" ht="17" thickBot="1" x14ac:dyDescent="0.25">
      <c r="C100" s="121"/>
      <c r="D100" s="126" t="s">
        <v>50</v>
      </c>
      <c r="E100" s="118"/>
      <c r="F100" s="119"/>
    </row>
    <row r="102" spans="2:6" ht="16" thickBot="1" x14ac:dyDescent="0.25">
      <c r="C102" s="77" t="s">
        <v>51</v>
      </c>
    </row>
    <row r="103" spans="2:6" ht="16" x14ac:dyDescent="0.2">
      <c r="B103">
        <v>21</v>
      </c>
      <c r="C103" s="2">
        <v>42552</v>
      </c>
      <c r="D103" s="90" t="s">
        <v>18</v>
      </c>
      <c r="E103" s="123">
        <v>977544</v>
      </c>
      <c r="F103" s="124"/>
    </row>
    <row r="104" spans="2:6" ht="16" x14ac:dyDescent="0.2">
      <c r="D104" s="125" t="s">
        <v>141</v>
      </c>
      <c r="E104" s="81"/>
      <c r="F104" s="115">
        <v>977544</v>
      </c>
    </row>
    <row r="105" spans="2:6" ht="17" thickBot="1" x14ac:dyDescent="0.25">
      <c r="D105" s="126" t="s">
        <v>153</v>
      </c>
      <c r="E105" s="118"/>
      <c r="F105" s="119"/>
    </row>
    <row r="106" spans="2:6" ht="16" thickBot="1" x14ac:dyDescent="0.25">
      <c r="C106" s="77" t="s">
        <v>52</v>
      </c>
    </row>
    <row r="107" spans="2:6" ht="16" x14ac:dyDescent="0.2">
      <c r="C107" s="120">
        <v>42583</v>
      </c>
      <c r="D107" s="90" t="s">
        <v>142</v>
      </c>
      <c r="E107" s="123">
        <v>87000</v>
      </c>
      <c r="F107" s="124"/>
    </row>
    <row r="108" spans="2:6" ht="16" x14ac:dyDescent="0.2">
      <c r="C108" s="121"/>
      <c r="D108" s="125" t="s">
        <v>18</v>
      </c>
      <c r="E108" s="81"/>
      <c r="F108" s="115">
        <v>87000</v>
      </c>
    </row>
    <row r="109" spans="2:6" ht="17" thickBot="1" x14ac:dyDescent="0.25">
      <c r="C109" s="121"/>
      <c r="D109" s="127" t="s">
        <v>86</v>
      </c>
      <c r="E109" s="128"/>
      <c r="F109" s="129"/>
    </row>
    <row r="110" spans="2:6" ht="16" thickBot="1" x14ac:dyDescent="0.25"/>
    <row r="111" spans="2:6" ht="16" x14ac:dyDescent="0.2">
      <c r="C111" s="120">
        <v>42588</v>
      </c>
      <c r="D111" s="90" t="s">
        <v>18</v>
      </c>
      <c r="E111" s="123">
        <v>2000000</v>
      </c>
      <c r="F111" s="124"/>
    </row>
    <row r="112" spans="2:6" ht="16" x14ac:dyDescent="0.2">
      <c r="C112" s="120"/>
      <c r="D112" s="93" t="s">
        <v>118</v>
      </c>
      <c r="E112" s="81"/>
      <c r="F112" s="115">
        <v>800000</v>
      </c>
    </row>
    <row r="113" spans="2:6" ht="16" x14ac:dyDescent="0.2">
      <c r="C113" s="121"/>
      <c r="D113" s="125" t="s">
        <v>53</v>
      </c>
      <c r="E113" s="81"/>
      <c r="F113" s="115">
        <v>1200000</v>
      </c>
    </row>
    <row r="114" spans="2:6" ht="17" thickBot="1" x14ac:dyDescent="0.25">
      <c r="C114" s="121"/>
      <c r="D114" s="127" t="s">
        <v>119</v>
      </c>
      <c r="E114" s="128"/>
      <c r="F114" s="129"/>
    </row>
    <row r="115" spans="2:6" ht="16" thickBot="1" x14ac:dyDescent="0.25"/>
    <row r="116" spans="2:6" ht="16" x14ac:dyDescent="0.2">
      <c r="C116" s="120">
        <v>42597</v>
      </c>
      <c r="D116" s="90" t="s">
        <v>18</v>
      </c>
      <c r="E116" s="123">
        <v>702000</v>
      </c>
      <c r="F116" s="124"/>
    </row>
    <row r="117" spans="2:6" ht="16" x14ac:dyDescent="0.2">
      <c r="C117" s="121"/>
      <c r="D117" s="93" t="s">
        <v>41</v>
      </c>
      <c r="E117" s="81">
        <v>702000</v>
      </c>
      <c r="F117" s="115"/>
    </row>
    <row r="118" spans="2:6" ht="16" x14ac:dyDescent="0.2">
      <c r="C118" s="121"/>
      <c r="D118" s="93" t="s">
        <v>37</v>
      </c>
      <c r="E118" s="81">
        <v>468000</v>
      </c>
      <c r="F118" s="115"/>
    </row>
    <row r="119" spans="2:6" ht="16" x14ac:dyDescent="0.2">
      <c r="C119" s="121"/>
      <c r="D119" s="125" t="s">
        <v>40</v>
      </c>
      <c r="E119" s="81"/>
      <c r="F119" s="115">
        <v>1170000</v>
      </c>
    </row>
    <row r="120" spans="2:6" ht="16" x14ac:dyDescent="0.2">
      <c r="C120" s="121"/>
      <c r="D120" s="125" t="s">
        <v>38</v>
      </c>
      <c r="E120" s="81"/>
      <c r="F120" s="115">
        <v>702000</v>
      </c>
    </row>
    <row r="121" spans="2:6" ht="17" thickBot="1" x14ac:dyDescent="0.25">
      <c r="C121" s="121"/>
      <c r="D121" s="126" t="s">
        <v>39</v>
      </c>
      <c r="E121" s="118"/>
      <c r="F121" s="119"/>
    </row>
    <row r="122" spans="2:6" ht="16" thickBot="1" x14ac:dyDescent="0.25"/>
    <row r="123" spans="2:6" ht="16" x14ac:dyDescent="0.2">
      <c r="C123" s="120">
        <v>42607</v>
      </c>
      <c r="D123" s="90" t="s">
        <v>18</v>
      </c>
      <c r="E123" s="123">
        <v>182000</v>
      </c>
      <c r="F123" s="124"/>
    </row>
    <row r="124" spans="2:6" ht="16" x14ac:dyDescent="0.2">
      <c r="C124" s="121"/>
      <c r="D124" s="125" t="s">
        <v>54</v>
      </c>
      <c r="E124" s="81"/>
      <c r="F124" s="115">
        <v>182000</v>
      </c>
    </row>
    <row r="125" spans="2:6" ht="17" thickBot="1" x14ac:dyDescent="0.25">
      <c r="C125" s="121"/>
      <c r="D125" s="126" t="s">
        <v>55</v>
      </c>
      <c r="E125" s="118"/>
      <c r="F125" s="119"/>
    </row>
    <row r="127" spans="2:6" ht="16" thickBot="1" x14ac:dyDescent="0.25">
      <c r="C127" s="77" t="s">
        <v>56</v>
      </c>
    </row>
    <row r="128" spans="2:6" ht="16" x14ac:dyDescent="0.2">
      <c r="B128" s="8" t="s">
        <v>120</v>
      </c>
      <c r="C128" s="120">
        <v>42614</v>
      </c>
      <c r="D128" s="90" t="s">
        <v>121</v>
      </c>
      <c r="E128" s="130">
        <v>131250</v>
      </c>
      <c r="F128" s="131"/>
    </row>
    <row r="129" spans="2:8" ht="17" thickBot="1" x14ac:dyDescent="0.25">
      <c r="B129" s="8"/>
      <c r="C129" s="121"/>
      <c r="D129" s="93" t="s">
        <v>122</v>
      </c>
      <c r="E129" s="84">
        <v>6562.5</v>
      </c>
      <c r="F129" s="101"/>
    </row>
    <row r="130" spans="2:8" ht="17" thickBot="1" x14ac:dyDescent="0.25">
      <c r="B130" s="8"/>
      <c r="C130" s="121"/>
      <c r="D130" s="125" t="s">
        <v>18</v>
      </c>
      <c r="E130" s="84"/>
      <c r="F130" s="101">
        <v>137812.5</v>
      </c>
      <c r="H130" s="114"/>
    </row>
    <row r="131" spans="2:8" ht="17" thickBot="1" x14ac:dyDescent="0.25">
      <c r="B131" s="8"/>
      <c r="C131" s="121"/>
      <c r="D131" s="126" t="s">
        <v>123</v>
      </c>
      <c r="E131" s="118"/>
      <c r="F131" s="119"/>
    </row>
    <row r="132" spans="2:8" ht="16" thickBot="1" x14ac:dyDescent="0.25"/>
    <row r="133" spans="2:8" ht="16" x14ac:dyDescent="0.2">
      <c r="C133" s="120">
        <v>42616</v>
      </c>
      <c r="D133" s="90" t="s">
        <v>132</v>
      </c>
      <c r="E133" s="130">
        <v>42000</v>
      </c>
      <c r="F133" s="131"/>
    </row>
    <row r="134" spans="2:8" ht="16" x14ac:dyDescent="0.2">
      <c r="C134" s="121"/>
      <c r="D134" s="125" t="s">
        <v>18</v>
      </c>
      <c r="E134" s="84"/>
      <c r="F134" s="101">
        <v>42000</v>
      </c>
    </row>
    <row r="135" spans="2:8" ht="17" thickBot="1" x14ac:dyDescent="0.25">
      <c r="C135" s="121"/>
      <c r="D135" s="126" t="s">
        <v>87</v>
      </c>
      <c r="E135" s="118"/>
      <c r="F135" s="119"/>
    </row>
    <row r="136" spans="2:8" ht="16" thickBot="1" x14ac:dyDescent="0.25"/>
    <row r="137" spans="2:8" ht="16" x14ac:dyDescent="0.2">
      <c r="C137" s="120">
        <v>42625</v>
      </c>
      <c r="D137" s="90" t="s">
        <v>5</v>
      </c>
      <c r="E137" s="123">
        <v>750000</v>
      </c>
      <c r="F137" s="124"/>
    </row>
    <row r="138" spans="2:8" ht="16" x14ac:dyDescent="0.2">
      <c r="C138" s="120"/>
      <c r="D138" s="93" t="s">
        <v>135</v>
      </c>
      <c r="E138" s="81">
        <v>90000</v>
      </c>
      <c r="F138" s="115"/>
    </row>
    <row r="139" spans="2:8" ht="16" x14ac:dyDescent="0.2">
      <c r="C139" s="121"/>
      <c r="D139" s="125" t="s">
        <v>91</v>
      </c>
      <c r="E139" s="81"/>
      <c r="F139" s="115">
        <v>530000</v>
      </c>
    </row>
    <row r="140" spans="2:8" ht="16" x14ac:dyDescent="0.2">
      <c r="C140" s="121"/>
      <c r="D140" s="125" t="s">
        <v>88</v>
      </c>
      <c r="E140" s="80"/>
      <c r="F140" s="115">
        <v>310000</v>
      </c>
    </row>
    <row r="141" spans="2:8" ht="17" thickBot="1" x14ac:dyDescent="0.25">
      <c r="C141" s="121"/>
      <c r="D141" s="126" t="s">
        <v>90</v>
      </c>
      <c r="E141" s="118"/>
      <c r="F141" s="119"/>
    </row>
    <row r="142" spans="2:8" ht="16" thickBot="1" x14ac:dyDescent="0.25"/>
    <row r="143" spans="2:8" ht="16" x14ac:dyDescent="0.2">
      <c r="C143" s="120">
        <v>42631</v>
      </c>
      <c r="D143" s="90" t="s">
        <v>305</v>
      </c>
      <c r="E143" s="123">
        <v>9900</v>
      </c>
      <c r="F143" s="124"/>
    </row>
    <row r="144" spans="2:8" ht="16" x14ac:dyDescent="0.2">
      <c r="C144" s="121"/>
      <c r="D144" s="125" t="s">
        <v>18</v>
      </c>
      <c r="E144" s="81"/>
      <c r="F144" s="115">
        <v>9900</v>
      </c>
    </row>
    <row r="145" spans="3:6" ht="17" thickBot="1" x14ac:dyDescent="0.25">
      <c r="C145" s="121"/>
      <c r="D145" s="127" t="s">
        <v>57</v>
      </c>
      <c r="E145" s="128"/>
      <c r="F145" s="129"/>
    </row>
    <row r="147" spans="3:6" ht="16" thickBot="1" x14ac:dyDescent="0.25">
      <c r="C147" s="77" t="s">
        <v>58</v>
      </c>
    </row>
    <row r="148" spans="3:6" ht="16" x14ac:dyDescent="0.2">
      <c r="C148" s="120">
        <v>42644</v>
      </c>
      <c r="D148" s="90" t="s">
        <v>38</v>
      </c>
      <c r="E148" s="123">
        <v>900000</v>
      </c>
      <c r="F148" s="124"/>
    </row>
    <row r="149" spans="3:6" ht="16" x14ac:dyDescent="0.2">
      <c r="C149" s="121"/>
      <c r="D149" s="125" t="s">
        <v>59</v>
      </c>
      <c r="E149" s="81"/>
      <c r="F149" s="115">
        <v>900000</v>
      </c>
    </row>
    <row r="150" spans="3:6" ht="17" thickBot="1" x14ac:dyDescent="0.25">
      <c r="C150" s="121"/>
      <c r="D150" s="127" t="s">
        <v>92</v>
      </c>
      <c r="E150" s="128"/>
      <c r="F150" s="129"/>
    </row>
    <row r="151" spans="3:6" ht="16" thickBot="1" x14ac:dyDescent="0.25"/>
    <row r="152" spans="3:6" ht="16" x14ac:dyDescent="0.2">
      <c r="C152" s="120">
        <v>42674</v>
      </c>
      <c r="D152" s="90" t="s">
        <v>59</v>
      </c>
      <c r="E152" s="123">
        <v>215000</v>
      </c>
      <c r="F152" s="124"/>
    </row>
    <row r="153" spans="3:6" ht="16" x14ac:dyDescent="0.2">
      <c r="C153" s="121"/>
      <c r="D153" s="125" t="s">
        <v>18</v>
      </c>
      <c r="E153" s="81"/>
      <c r="F153" s="115">
        <v>215000</v>
      </c>
    </row>
    <row r="154" spans="3:6" ht="17" thickBot="1" x14ac:dyDescent="0.25">
      <c r="C154" s="121"/>
      <c r="D154" s="127" t="s">
        <v>60</v>
      </c>
      <c r="E154" s="128"/>
      <c r="F154" s="129"/>
    </row>
    <row r="156" spans="3:6" ht="16" thickBot="1" x14ac:dyDescent="0.25">
      <c r="C156" s="77" t="s">
        <v>61</v>
      </c>
    </row>
    <row r="157" spans="3:6" ht="16" x14ac:dyDescent="0.2">
      <c r="C157" s="120">
        <v>42675</v>
      </c>
      <c r="D157" s="90" t="s">
        <v>94</v>
      </c>
      <c r="E157" s="123">
        <v>42500</v>
      </c>
      <c r="F157" s="124"/>
    </row>
    <row r="158" spans="3:6" ht="16" x14ac:dyDescent="0.2">
      <c r="C158" s="121"/>
      <c r="D158" s="125" t="s">
        <v>93</v>
      </c>
      <c r="E158" s="81"/>
      <c r="F158" s="115">
        <v>42500</v>
      </c>
    </row>
    <row r="159" spans="3:6" ht="17" thickBot="1" x14ac:dyDescent="0.25">
      <c r="C159" s="121"/>
      <c r="D159" s="127" t="s">
        <v>95</v>
      </c>
      <c r="E159" s="128"/>
      <c r="F159" s="129"/>
    </row>
    <row r="160" spans="3:6" ht="16" thickBot="1" x14ac:dyDescent="0.25"/>
    <row r="161" spans="2:6" ht="16" x14ac:dyDescent="0.2">
      <c r="C161" s="120">
        <v>42675</v>
      </c>
      <c r="D161" s="90" t="s">
        <v>63</v>
      </c>
      <c r="E161" s="123">
        <v>364000</v>
      </c>
      <c r="F161" s="124"/>
    </row>
    <row r="162" spans="2:6" ht="16" x14ac:dyDescent="0.2">
      <c r="C162" s="121"/>
      <c r="D162" s="125" t="s">
        <v>18</v>
      </c>
      <c r="E162" s="81"/>
      <c r="F162" s="115">
        <v>364000</v>
      </c>
    </row>
    <row r="163" spans="2:6" ht="15.75" customHeight="1" thickBot="1" x14ac:dyDescent="0.25">
      <c r="C163" s="121"/>
      <c r="D163" s="127" t="s">
        <v>62</v>
      </c>
      <c r="E163" s="128"/>
      <c r="F163" s="129"/>
    </row>
    <row r="164" spans="2:6" ht="16" thickBot="1" x14ac:dyDescent="0.25"/>
    <row r="165" spans="2:6" ht="16" x14ac:dyDescent="0.2">
      <c r="C165" s="120">
        <v>42691</v>
      </c>
      <c r="D165" s="90" t="s">
        <v>18</v>
      </c>
      <c r="E165" s="123">
        <v>478000</v>
      </c>
      <c r="F165" s="124"/>
    </row>
    <row r="166" spans="2:6" ht="16" x14ac:dyDescent="0.2">
      <c r="C166" s="121"/>
      <c r="D166" s="125" t="s">
        <v>64</v>
      </c>
      <c r="E166" s="81"/>
      <c r="F166" s="115">
        <v>478000</v>
      </c>
    </row>
    <row r="167" spans="2:6" ht="17" thickBot="1" x14ac:dyDescent="0.25">
      <c r="C167" s="121"/>
      <c r="D167" s="127" t="s">
        <v>65</v>
      </c>
      <c r="E167" s="128"/>
      <c r="F167" s="129"/>
    </row>
    <row r="168" spans="2:6" ht="16" thickBot="1" x14ac:dyDescent="0.25"/>
    <row r="169" spans="2:6" ht="16" x14ac:dyDescent="0.2">
      <c r="B169">
        <v>35</v>
      </c>
      <c r="C169" s="2">
        <v>42693</v>
      </c>
      <c r="D169" s="90" t="s">
        <v>18</v>
      </c>
      <c r="E169" s="123">
        <v>533272.5</v>
      </c>
      <c r="F169" s="124"/>
    </row>
    <row r="170" spans="2:6" ht="16" x14ac:dyDescent="0.2">
      <c r="D170" s="93" t="s">
        <v>41</v>
      </c>
      <c r="E170" s="81">
        <v>692000</v>
      </c>
      <c r="F170" s="115"/>
    </row>
    <row r="171" spans="2:6" ht="16" x14ac:dyDescent="0.2">
      <c r="D171" s="93" t="s">
        <v>37</v>
      </c>
      <c r="E171" s="81">
        <v>651777.5</v>
      </c>
      <c r="F171" s="115"/>
    </row>
    <row r="172" spans="2:6" ht="16" x14ac:dyDescent="0.2">
      <c r="D172" s="125" t="s">
        <v>143</v>
      </c>
      <c r="E172" s="81"/>
      <c r="F172" s="115">
        <v>1185050</v>
      </c>
    </row>
    <row r="173" spans="2:6" ht="16" x14ac:dyDescent="0.2">
      <c r="D173" s="125" t="s">
        <v>38</v>
      </c>
      <c r="E173" s="80"/>
      <c r="F173" s="115">
        <v>692000</v>
      </c>
    </row>
    <row r="174" spans="2:6" ht="17" thickBot="1" x14ac:dyDescent="0.25">
      <c r="D174" s="126" t="s">
        <v>39</v>
      </c>
      <c r="E174" s="118"/>
      <c r="F174" s="119"/>
    </row>
    <row r="176" spans="2:6" ht="17" thickBot="1" x14ac:dyDescent="0.25">
      <c r="B176" s="8"/>
      <c r="C176" s="78" t="s">
        <v>66</v>
      </c>
      <c r="D176" s="135"/>
      <c r="E176" s="135"/>
      <c r="F176" s="135"/>
    </row>
    <row r="177" spans="2:6" ht="16" x14ac:dyDescent="0.2">
      <c r="B177" s="8" t="s">
        <v>120</v>
      </c>
      <c r="C177" s="120">
        <v>42705</v>
      </c>
      <c r="D177" s="90" t="s">
        <v>121</v>
      </c>
      <c r="E177" s="130">
        <v>131250</v>
      </c>
      <c r="F177" s="131"/>
    </row>
    <row r="178" spans="2:6" ht="16" x14ac:dyDescent="0.2">
      <c r="B178" s="8"/>
      <c r="C178" s="121"/>
      <c r="D178" s="93" t="s">
        <v>122</v>
      </c>
      <c r="E178" s="84">
        <v>6562.5</v>
      </c>
      <c r="F178" s="101"/>
    </row>
    <row r="179" spans="2:6" ht="16" x14ac:dyDescent="0.2">
      <c r="B179" s="8"/>
      <c r="C179" s="121"/>
      <c r="D179" s="125" t="s">
        <v>18</v>
      </c>
      <c r="E179" s="84"/>
      <c r="F179" s="101">
        <v>137812.5</v>
      </c>
    </row>
    <row r="180" spans="2:6" ht="17" thickBot="1" x14ac:dyDescent="0.25">
      <c r="B180" s="8"/>
      <c r="C180" s="121"/>
      <c r="D180" s="126" t="s">
        <v>123</v>
      </c>
      <c r="E180" s="118"/>
      <c r="F180" s="119"/>
    </row>
    <row r="181" spans="2:6" ht="16" thickBot="1" x14ac:dyDescent="0.25"/>
    <row r="182" spans="2:6" ht="16" x14ac:dyDescent="0.2">
      <c r="C182" s="2"/>
      <c r="D182" s="90" t="s">
        <v>98</v>
      </c>
      <c r="E182" s="123">
        <v>546000</v>
      </c>
      <c r="F182" s="124"/>
    </row>
    <row r="183" spans="2:6" ht="16" x14ac:dyDescent="0.2">
      <c r="C183" s="2"/>
      <c r="D183" s="93" t="s">
        <v>18</v>
      </c>
      <c r="E183" s="81"/>
      <c r="F183" s="115">
        <v>510000</v>
      </c>
    </row>
    <row r="184" spans="2:6" ht="16" x14ac:dyDescent="0.2">
      <c r="D184" s="93" t="s">
        <v>96</v>
      </c>
      <c r="E184" s="81"/>
      <c r="F184" s="115">
        <v>36000</v>
      </c>
    </row>
    <row r="185" spans="2:6" ht="17" thickBot="1" x14ac:dyDescent="0.25">
      <c r="D185" s="126" t="s">
        <v>97</v>
      </c>
      <c r="E185" s="118"/>
      <c r="F185" s="119"/>
    </row>
    <row r="186" spans="2:6" ht="16" thickBot="1" x14ac:dyDescent="0.25"/>
    <row r="187" spans="2:6" ht="16" x14ac:dyDescent="0.2">
      <c r="C187" s="2"/>
      <c r="D187" s="90" t="s">
        <v>99</v>
      </c>
      <c r="E187" s="123">
        <v>13000</v>
      </c>
      <c r="F187" s="124"/>
    </row>
    <row r="188" spans="2:6" ht="16" x14ac:dyDescent="0.2">
      <c r="D188" s="93" t="s">
        <v>12</v>
      </c>
      <c r="E188" s="81">
        <v>46000</v>
      </c>
      <c r="F188" s="115"/>
    </row>
    <row r="189" spans="2:6" ht="16" x14ac:dyDescent="0.2">
      <c r="D189" s="125" t="s">
        <v>18</v>
      </c>
      <c r="E189" s="81"/>
      <c r="F189" s="115">
        <v>59000</v>
      </c>
    </row>
    <row r="190" spans="2:6" ht="17" thickBot="1" x14ac:dyDescent="0.25">
      <c r="D190" s="126" t="s">
        <v>68</v>
      </c>
      <c r="E190" s="118"/>
      <c r="F190" s="119"/>
    </row>
    <row r="191" spans="2:6" ht="16" thickBot="1" x14ac:dyDescent="0.25"/>
    <row r="192" spans="2:6" ht="16" x14ac:dyDescent="0.2">
      <c r="C192" s="2"/>
      <c r="D192" s="90" t="s">
        <v>111</v>
      </c>
      <c r="E192" s="123">
        <f>486000+8900</f>
        <v>494900</v>
      </c>
      <c r="F192" s="124"/>
    </row>
    <row r="193" spans="3:6" ht="16" x14ac:dyDescent="0.2">
      <c r="D193" s="125" t="s">
        <v>89</v>
      </c>
      <c r="E193" s="81"/>
      <c r="F193" s="115">
        <f>486000+8900</f>
        <v>494900</v>
      </c>
    </row>
    <row r="194" spans="3:6" ht="17" thickBot="1" x14ac:dyDescent="0.25">
      <c r="D194" s="126" t="s">
        <v>100</v>
      </c>
      <c r="E194" s="118"/>
      <c r="F194" s="119"/>
    </row>
    <row r="195" spans="3:6" ht="16" thickBot="1" x14ac:dyDescent="0.25">
      <c r="D195" s="6"/>
      <c r="E195" s="6"/>
      <c r="F195" s="6"/>
    </row>
    <row r="196" spans="3:6" ht="16" x14ac:dyDescent="0.2">
      <c r="C196" s="2"/>
      <c r="D196" s="90" t="s">
        <v>144</v>
      </c>
      <c r="E196" s="136">
        <v>979200</v>
      </c>
      <c r="F196" s="100"/>
    </row>
    <row r="197" spans="3:6" ht="16" x14ac:dyDescent="0.2">
      <c r="D197" s="125" t="s">
        <v>145</v>
      </c>
      <c r="E197" s="80"/>
      <c r="F197" s="96">
        <v>979200</v>
      </c>
    </row>
    <row r="198" spans="3:6" ht="17" thickBot="1" x14ac:dyDescent="0.25">
      <c r="D198" s="126" t="s">
        <v>100</v>
      </c>
      <c r="E198" s="118"/>
      <c r="F198" s="119"/>
    </row>
    <row r="199" spans="3:6" ht="16" thickBot="1" x14ac:dyDescent="0.25"/>
    <row r="200" spans="3:6" ht="16" x14ac:dyDescent="0.2">
      <c r="C200" s="2"/>
      <c r="D200" s="90" t="s">
        <v>69</v>
      </c>
      <c r="E200" s="123">
        <v>61000</v>
      </c>
      <c r="F200" s="124"/>
    </row>
    <row r="201" spans="3:6" ht="16" x14ac:dyDescent="0.2">
      <c r="D201" s="125" t="s">
        <v>5</v>
      </c>
      <c r="E201" s="81"/>
      <c r="F201" s="115">
        <v>61000</v>
      </c>
    </row>
    <row r="202" spans="3:6" ht="17" thickBot="1" x14ac:dyDescent="0.25">
      <c r="D202" s="126" t="s">
        <v>70</v>
      </c>
      <c r="E202" s="118"/>
      <c r="F202" s="119"/>
    </row>
    <row r="203" spans="3:6" ht="16" thickBot="1" x14ac:dyDescent="0.25"/>
    <row r="204" spans="3:6" ht="16" x14ac:dyDescent="0.2">
      <c r="C204" s="2"/>
      <c r="D204" s="90" t="s">
        <v>71</v>
      </c>
      <c r="E204" s="123">
        <v>56250</v>
      </c>
      <c r="F204" s="124"/>
    </row>
    <row r="205" spans="3:6" ht="16" x14ac:dyDescent="0.2">
      <c r="D205" s="125" t="s">
        <v>18</v>
      </c>
      <c r="E205" s="81"/>
      <c r="F205" s="115">
        <v>56250</v>
      </c>
    </row>
    <row r="206" spans="3:6" ht="17" thickBot="1" x14ac:dyDescent="0.25">
      <c r="D206" s="126" t="s">
        <v>72</v>
      </c>
      <c r="E206" s="118"/>
      <c r="F206" s="119"/>
    </row>
    <row r="207" spans="3:6" ht="16" thickBot="1" x14ac:dyDescent="0.25"/>
    <row r="208" spans="3:6" ht="16" x14ac:dyDescent="0.2">
      <c r="D208" s="90" t="s">
        <v>306</v>
      </c>
      <c r="E208" s="123">
        <v>23675.78</v>
      </c>
      <c r="F208" s="124"/>
    </row>
    <row r="209" spans="3:6" ht="16" x14ac:dyDescent="0.2">
      <c r="D209" s="125" t="s">
        <v>73</v>
      </c>
      <c r="E209" s="81"/>
      <c r="F209" s="115">
        <v>23675.78</v>
      </c>
    </row>
    <row r="210" spans="3:6" ht="17" thickBot="1" x14ac:dyDescent="0.25">
      <c r="D210" s="126" t="s">
        <v>74</v>
      </c>
      <c r="E210" s="118"/>
      <c r="F210" s="119"/>
    </row>
    <row r="211" spans="3:6" ht="16" thickBot="1" x14ac:dyDescent="0.25"/>
    <row r="212" spans="3:6" ht="16" x14ac:dyDescent="0.2">
      <c r="D212" s="90" t="s">
        <v>64</v>
      </c>
      <c r="E212" s="123">
        <v>40005</v>
      </c>
      <c r="F212" s="124"/>
    </row>
    <row r="213" spans="3:6" ht="17" thickBot="1" x14ac:dyDescent="0.25">
      <c r="D213" s="137" t="s">
        <v>75</v>
      </c>
      <c r="E213" s="138"/>
      <c r="F213" s="139">
        <v>40005</v>
      </c>
    </row>
    <row r="214" spans="3:6" ht="17" thickBot="1" x14ac:dyDescent="0.25">
      <c r="D214" s="140" t="s">
        <v>76</v>
      </c>
      <c r="E214" s="141"/>
      <c r="F214" s="142"/>
    </row>
    <row r="215" spans="3:6" ht="16" thickBot="1" x14ac:dyDescent="0.25"/>
    <row r="216" spans="3:6" ht="16" x14ac:dyDescent="0.2">
      <c r="D216" s="90" t="s">
        <v>77</v>
      </c>
      <c r="E216" s="123">
        <v>21800</v>
      </c>
      <c r="F216" s="124"/>
    </row>
    <row r="217" spans="3:6" ht="16" x14ac:dyDescent="0.2">
      <c r="D217" s="125" t="s">
        <v>79</v>
      </c>
      <c r="E217" s="81"/>
      <c r="F217" s="115">
        <v>21800</v>
      </c>
    </row>
    <row r="218" spans="3:6" ht="17" thickBot="1" x14ac:dyDescent="0.25">
      <c r="D218" s="126" t="s">
        <v>78</v>
      </c>
      <c r="E218" s="118"/>
      <c r="F218" s="119"/>
    </row>
    <row r="219" spans="3:6" ht="16" thickBot="1" x14ac:dyDescent="0.25"/>
    <row r="220" spans="3:6" ht="16" x14ac:dyDescent="0.2">
      <c r="D220" s="90" t="s">
        <v>150</v>
      </c>
      <c r="E220" s="136">
        <v>221366.1</v>
      </c>
      <c r="F220" s="100"/>
    </row>
    <row r="221" spans="3:6" ht="16" x14ac:dyDescent="0.2">
      <c r="D221" s="125" t="s">
        <v>149</v>
      </c>
      <c r="E221" s="80"/>
      <c r="F221" s="96">
        <v>221366.1</v>
      </c>
    </row>
    <row r="222" spans="3:6" ht="17" thickBot="1" x14ac:dyDescent="0.25">
      <c r="D222" s="126" t="s">
        <v>151</v>
      </c>
      <c r="E222" s="118"/>
      <c r="F222" s="119"/>
    </row>
    <row r="224" spans="3:6" x14ac:dyDescent="0.2">
      <c r="C224" s="11"/>
      <c r="D224" s="86" t="s">
        <v>112</v>
      </c>
      <c r="E224" s="86"/>
      <c r="F224" s="86"/>
    </row>
    <row r="225" spans="2:6" ht="16" thickBot="1" x14ac:dyDescent="0.25"/>
    <row r="226" spans="2:6" ht="16" x14ac:dyDescent="0.2">
      <c r="C226" s="2">
        <v>42735</v>
      </c>
      <c r="D226" s="90" t="s">
        <v>137</v>
      </c>
      <c r="E226" s="130">
        <v>474000</v>
      </c>
      <c r="F226" s="131"/>
    </row>
    <row r="227" spans="2:6" ht="16" x14ac:dyDescent="0.2">
      <c r="D227" s="125" t="s">
        <v>136</v>
      </c>
      <c r="E227" s="84"/>
      <c r="F227" s="101">
        <v>474000</v>
      </c>
    </row>
    <row r="228" spans="2:6" ht="17" thickBot="1" x14ac:dyDescent="0.25">
      <c r="D228" s="126" t="s">
        <v>110</v>
      </c>
      <c r="E228" s="118"/>
      <c r="F228" s="119"/>
    </row>
    <row r="229" spans="2:6" ht="16" thickBot="1" x14ac:dyDescent="0.25"/>
    <row r="230" spans="2:6" ht="16" x14ac:dyDescent="0.2">
      <c r="D230" s="90" t="s">
        <v>113</v>
      </c>
      <c r="E230" s="130">
        <v>47942</v>
      </c>
      <c r="F230" s="131"/>
    </row>
    <row r="231" spans="2:6" ht="16" x14ac:dyDescent="0.2">
      <c r="D231" s="125" t="s">
        <v>114</v>
      </c>
      <c r="E231" s="84"/>
      <c r="F231" s="101">
        <v>47942</v>
      </c>
    </row>
    <row r="232" spans="2:6" ht="17" thickBot="1" x14ac:dyDescent="0.25">
      <c r="D232" s="126" t="s">
        <v>115</v>
      </c>
      <c r="E232" s="118"/>
      <c r="F232" s="119"/>
    </row>
    <row r="233" spans="2:6" ht="16" thickBot="1" x14ac:dyDescent="0.25"/>
    <row r="234" spans="2:6" ht="16" x14ac:dyDescent="0.2">
      <c r="D234" s="90" t="s">
        <v>126</v>
      </c>
      <c r="E234" s="123">
        <v>42292</v>
      </c>
      <c r="F234" s="124"/>
    </row>
    <row r="235" spans="2:6" ht="16" x14ac:dyDescent="0.2">
      <c r="D235" s="125" t="s">
        <v>128</v>
      </c>
      <c r="E235" s="81"/>
      <c r="F235" s="115">
        <v>42292</v>
      </c>
    </row>
    <row r="236" spans="2:6" ht="17" thickBot="1" x14ac:dyDescent="0.25">
      <c r="D236" s="126" t="s">
        <v>129</v>
      </c>
      <c r="E236" s="118"/>
      <c r="F236" s="119"/>
    </row>
    <row r="237" spans="2:6" ht="16" thickBot="1" x14ac:dyDescent="0.25"/>
    <row r="238" spans="2:6" ht="17" thickBot="1" x14ac:dyDescent="0.25">
      <c r="B238" s="114"/>
      <c r="D238" s="90" t="s">
        <v>130</v>
      </c>
      <c r="E238" s="130">
        <v>3625</v>
      </c>
      <c r="F238" s="131"/>
    </row>
    <row r="239" spans="2:6" ht="16" x14ac:dyDescent="0.2">
      <c r="D239" s="125" t="s">
        <v>85</v>
      </c>
      <c r="E239" s="84"/>
      <c r="F239" s="101">
        <v>3625</v>
      </c>
    </row>
    <row r="240" spans="2:6" ht="17" thickBot="1" x14ac:dyDescent="0.25">
      <c r="D240" s="126" t="s">
        <v>131</v>
      </c>
      <c r="E240" s="118"/>
      <c r="F240" s="119"/>
    </row>
    <row r="241" spans="4:6" ht="16" thickBot="1" x14ac:dyDescent="0.25"/>
    <row r="242" spans="4:6" ht="16" x14ac:dyDescent="0.2">
      <c r="D242" s="90" t="s">
        <v>133</v>
      </c>
      <c r="E242" s="130">
        <v>30333</v>
      </c>
      <c r="F242" s="131"/>
    </row>
    <row r="243" spans="4:6" ht="16" x14ac:dyDescent="0.2">
      <c r="D243" s="125" t="s">
        <v>63</v>
      </c>
      <c r="E243" s="84"/>
      <c r="F243" s="101">
        <v>30333</v>
      </c>
    </row>
    <row r="244" spans="4:6" ht="17" thickBot="1" x14ac:dyDescent="0.25">
      <c r="D244" s="126" t="s">
        <v>134</v>
      </c>
      <c r="E244" s="118"/>
      <c r="F244" s="119"/>
    </row>
  </sheetData>
  <mergeCells count="60">
    <mergeCell ref="D224:F224"/>
    <mergeCell ref="D228:F228"/>
    <mergeCell ref="D232:F232"/>
    <mergeCell ref="D236:F236"/>
    <mergeCell ref="D240:F240"/>
    <mergeCell ref="D244:F244"/>
    <mergeCell ref="D202:F202"/>
    <mergeCell ref="D206:F206"/>
    <mergeCell ref="D210:F210"/>
    <mergeCell ref="D214:F214"/>
    <mergeCell ref="D218:F218"/>
    <mergeCell ref="D222:F222"/>
    <mergeCell ref="D174:F174"/>
    <mergeCell ref="D180:F180"/>
    <mergeCell ref="D185:F185"/>
    <mergeCell ref="D190:F190"/>
    <mergeCell ref="D194:F194"/>
    <mergeCell ref="D198:F198"/>
    <mergeCell ref="D145:F145"/>
    <mergeCell ref="D150:F150"/>
    <mergeCell ref="D154:F154"/>
    <mergeCell ref="D159:F159"/>
    <mergeCell ref="D163:F163"/>
    <mergeCell ref="D167:F167"/>
    <mergeCell ref="D114:F114"/>
    <mergeCell ref="D121:F121"/>
    <mergeCell ref="D125:F125"/>
    <mergeCell ref="D131:F131"/>
    <mergeCell ref="D135:F135"/>
    <mergeCell ref="D141:F141"/>
    <mergeCell ref="D87:F87"/>
    <mergeCell ref="D92:F92"/>
    <mergeCell ref="D96:F96"/>
    <mergeCell ref="D100:F100"/>
    <mergeCell ref="D105:F105"/>
    <mergeCell ref="D109:F109"/>
    <mergeCell ref="D55:F55"/>
    <mergeCell ref="D63:F63"/>
    <mergeCell ref="D68:F68"/>
    <mergeCell ref="D72:F72"/>
    <mergeCell ref="D77:F77"/>
    <mergeCell ref="D83:F83"/>
    <mergeCell ref="D32:F32"/>
    <mergeCell ref="D37:F37"/>
    <mergeCell ref="D41:F41"/>
    <mergeCell ref="H43:M43"/>
    <mergeCell ref="D47:F47"/>
    <mergeCell ref="D51:F51"/>
    <mergeCell ref="I17:M17"/>
    <mergeCell ref="D19:F19"/>
    <mergeCell ref="D23:F23"/>
    <mergeCell ref="I23:M23"/>
    <mergeCell ref="D28:F28"/>
    <mergeCell ref="H30:M30"/>
    <mergeCell ref="C2:F2"/>
    <mergeCell ref="I3:L3"/>
    <mergeCell ref="D7:F7"/>
    <mergeCell ref="I10:M10"/>
    <mergeCell ref="D11:F11"/>
    <mergeCell ref="D15:F1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38"/>
  <sheetViews>
    <sheetView workbookViewId="0">
      <selection activeCell="I19" sqref="I19"/>
    </sheetView>
  </sheetViews>
  <sheetFormatPr baseColWidth="10" defaultColWidth="8.83203125" defaultRowHeight="15" x14ac:dyDescent="0.2"/>
  <cols>
    <col min="3" max="3" width="15" customWidth="1"/>
    <col min="4" max="4" width="13.1640625" customWidth="1"/>
    <col min="7" max="7" width="14.83203125" customWidth="1"/>
    <col min="10" max="10" width="17.83203125" customWidth="1"/>
    <col min="11" max="11" width="14.83203125" customWidth="1"/>
    <col min="13" max="13" width="16.5" customWidth="1"/>
    <col min="14" max="14" width="15" customWidth="1"/>
  </cols>
  <sheetData>
    <row r="1" spans="2:14" ht="16" thickBot="1" x14ac:dyDescent="0.25"/>
    <row r="2" spans="2:14" ht="16" x14ac:dyDescent="0.2">
      <c r="B2" s="90"/>
      <c r="C2" s="91" t="s">
        <v>101</v>
      </c>
      <c r="D2" s="91"/>
      <c r="E2" s="91"/>
      <c r="F2" s="91"/>
      <c r="G2" s="100"/>
      <c r="I2" s="104" t="s">
        <v>160</v>
      </c>
      <c r="J2" s="91"/>
      <c r="K2" s="91"/>
      <c r="L2" s="91"/>
      <c r="M2" s="91"/>
      <c r="N2" s="92"/>
    </row>
    <row r="3" spans="2:14" ht="17" thickBot="1" x14ac:dyDescent="0.25">
      <c r="B3" s="97"/>
      <c r="C3" s="98"/>
      <c r="D3" s="157" t="s">
        <v>102</v>
      </c>
      <c r="E3" s="98"/>
      <c r="F3" s="98"/>
      <c r="G3" s="158" t="s">
        <v>103</v>
      </c>
      <c r="I3" s="167" t="s">
        <v>102</v>
      </c>
      <c r="J3" s="83"/>
      <c r="K3" s="83"/>
      <c r="L3" s="83" t="s">
        <v>103</v>
      </c>
      <c r="M3" s="83"/>
      <c r="N3" s="116"/>
    </row>
    <row r="4" spans="2:14" ht="17" thickBot="1" x14ac:dyDescent="0.25">
      <c r="B4" s="146">
        <v>42370</v>
      </c>
      <c r="C4" s="145" t="s">
        <v>104</v>
      </c>
      <c r="D4" s="147">
        <v>5000000</v>
      </c>
      <c r="E4" s="146">
        <v>42625</v>
      </c>
      <c r="F4" s="145" t="s">
        <v>106</v>
      </c>
      <c r="G4" s="147">
        <v>530000</v>
      </c>
      <c r="I4" s="168" t="s">
        <v>1</v>
      </c>
      <c r="J4" s="98" t="s">
        <v>155</v>
      </c>
      <c r="K4" s="102" t="s">
        <v>156</v>
      </c>
      <c r="L4" s="169" t="s">
        <v>1</v>
      </c>
      <c r="M4" s="98" t="s">
        <v>155</v>
      </c>
      <c r="N4" s="103" t="s">
        <v>156</v>
      </c>
    </row>
    <row r="5" spans="2:14" x14ac:dyDescent="0.2">
      <c r="B5" s="9">
        <v>42370</v>
      </c>
      <c r="C5" s="8" t="s">
        <v>105</v>
      </c>
      <c r="D5" s="10">
        <v>96000</v>
      </c>
      <c r="E5" s="8"/>
      <c r="F5" s="8" t="s">
        <v>107</v>
      </c>
      <c r="G5" s="10">
        <v>4566000</v>
      </c>
      <c r="I5" s="20">
        <v>42370</v>
      </c>
      <c r="J5" s="18" t="s">
        <v>104</v>
      </c>
      <c r="K5" s="22">
        <v>525710</v>
      </c>
      <c r="L5" s="20">
        <v>42370</v>
      </c>
      <c r="M5" s="18" t="s">
        <v>162</v>
      </c>
      <c r="N5" s="32">
        <v>260000</v>
      </c>
    </row>
    <row r="6" spans="2:14" x14ac:dyDescent="0.2">
      <c r="B6" s="17"/>
      <c r="C6" s="8"/>
      <c r="D6" s="10">
        <v>5096000</v>
      </c>
      <c r="E6" s="8"/>
      <c r="F6" s="8"/>
      <c r="G6" s="10">
        <v>50960000</v>
      </c>
      <c r="I6" s="20">
        <v>42370</v>
      </c>
      <c r="J6" s="18" t="s">
        <v>161</v>
      </c>
      <c r="K6" s="22">
        <v>62500</v>
      </c>
      <c r="L6" s="18"/>
      <c r="M6" s="18" t="s">
        <v>163</v>
      </c>
      <c r="N6" s="22">
        <v>96000</v>
      </c>
    </row>
    <row r="7" spans="2:14" x14ac:dyDescent="0.2">
      <c r="C7" t="s">
        <v>104</v>
      </c>
      <c r="D7" s="7">
        <v>4566000</v>
      </c>
      <c r="G7" s="7"/>
      <c r="I7" s="18"/>
      <c r="J7" s="25" t="s">
        <v>12</v>
      </c>
      <c r="K7" s="22">
        <v>122000</v>
      </c>
      <c r="L7" s="20">
        <v>42391</v>
      </c>
      <c r="M7" s="25" t="s">
        <v>38</v>
      </c>
      <c r="N7" s="22">
        <v>298350</v>
      </c>
    </row>
    <row r="8" spans="2:14" ht="16" thickBot="1" x14ac:dyDescent="0.25">
      <c r="I8" s="20">
        <v>42374</v>
      </c>
      <c r="J8" s="27" t="s">
        <v>164</v>
      </c>
      <c r="K8" s="31">
        <v>23676</v>
      </c>
      <c r="L8" s="28">
        <v>42394</v>
      </c>
      <c r="M8" s="27" t="s">
        <v>165</v>
      </c>
      <c r="N8" s="31">
        <v>229000</v>
      </c>
    </row>
    <row r="9" spans="2:14" ht="16" x14ac:dyDescent="0.2">
      <c r="B9" s="159" t="s">
        <v>108</v>
      </c>
      <c r="C9" s="160"/>
      <c r="D9" s="160"/>
      <c r="E9" s="160"/>
      <c r="F9" s="160"/>
      <c r="G9" s="161"/>
      <c r="I9" s="20">
        <v>42413</v>
      </c>
      <c r="J9" s="27" t="s">
        <v>166</v>
      </c>
      <c r="K9" s="31">
        <v>346000</v>
      </c>
      <c r="L9" s="20">
        <v>42401</v>
      </c>
      <c r="M9" s="27" t="s">
        <v>23</v>
      </c>
      <c r="N9" s="31">
        <v>52300</v>
      </c>
    </row>
    <row r="10" spans="2:14" ht="16" x14ac:dyDescent="0.2">
      <c r="B10" s="162" t="s">
        <v>102</v>
      </c>
      <c r="C10" s="163"/>
      <c r="D10" s="164"/>
      <c r="E10" s="165" t="s">
        <v>103</v>
      </c>
      <c r="F10" s="163"/>
      <c r="G10" s="166"/>
      <c r="I10" s="20">
        <v>42449</v>
      </c>
      <c r="J10" s="27" t="s">
        <v>64</v>
      </c>
      <c r="K10" s="31">
        <v>630000</v>
      </c>
      <c r="L10" s="20">
        <v>42430</v>
      </c>
      <c r="M10" s="27" t="s">
        <v>167</v>
      </c>
      <c r="N10" s="31">
        <v>465000</v>
      </c>
    </row>
    <row r="11" spans="2:14" ht="17" thickBot="1" x14ac:dyDescent="0.25">
      <c r="B11" s="97" t="s">
        <v>154</v>
      </c>
      <c r="C11" s="98" t="s">
        <v>155</v>
      </c>
      <c r="D11" s="157" t="s">
        <v>156</v>
      </c>
      <c r="E11" s="98" t="s">
        <v>1</v>
      </c>
      <c r="F11" s="98" t="s">
        <v>155</v>
      </c>
      <c r="G11" s="158" t="s">
        <v>156</v>
      </c>
      <c r="I11" s="20">
        <v>42481</v>
      </c>
      <c r="J11" s="27" t="s">
        <v>38</v>
      </c>
      <c r="K11" s="23">
        <v>1107000</v>
      </c>
      <c r="L11" s="20">
        <v>42448</v>
      </c>
      <c r="M11" s="27" t="s">
        <v>32</v>
      </c>
      <c r="N11" s="31">
        <v>23000</v>
      </c>
    </row>
    <row r="12" spans="2:14" x14ac:dyDescent="0.2">
      <c r="B12" s="146">
        <v>42370</v>
      </c>
      <c r="C12" s="145" t="s">
        <v>109</v>
      </c>
      <c r="D12" s="145">
        <v>260000</v>
      </c>
      <c r="E12" s="146">
        <v>42735</v>
      </c>
      <c r="F12" s="145" t="s">
        <v>107</v>
      </c>
      <c r="G12" s="145">
        <v>260000</v>
      </c>
      <c r="I12" s="20">
        <v>42588</v>
      </c>
      <c r="J12" s="27" t="s">
        <v>167</v>
      </c>
      <c r="K12" s="31">
        <v>2000000</v>
      </c>
      <c r="L12" s="29">
        <v>42487</v>
      </c>
      <c r="M12" s="27" t="s">
        <v>168</v>
      </c>
      <c r="N12" s="23">
        <v>427350</v>
      </c>
    </row>
    <row r="13" spans="2:14" x14ac:dyDescent="0.2">
      <c r="B13" s="8"/>
      <c r="C13" s="8"/>
      <c r="D13" s="8">
        <v>260000</v>
      </c>
      <c r="E13" s="8"/>
      <c r="F13" s="8"/>
      <c r="G13" s="8">
        <v>260000</v>
      </c>
      <c r="I13" s="20">
        <v>42597</v>
      </c>
      <c r="J13" s="27" t="s">
        <v>38</v>
      </c>
      <c r="K13" s="31">
        <v>702000</v>
      </c>
      <c r="L13" s="20">
        <v>42489</v>
      </c>
      <c r="M13" s="27" t="s">
        <v>165</v>
      </c>
      <c r="N13" s="35">
        <v>486000</v>
      </c>
    </row>
    <row r="14" spans="2:14" x14ac:dyDescent="0.2">
      <c r="C14" t="s">
        <v>104</v>
      </c>
      <c r="D14">
        <v>260000</v>
      </c>
      <c r="I14" s="28">
        <v>42607</v>
      </c>
      <c r="J14" s="27" t="s">
        <v>173</v>
      </c>
      <c r="K14" s="31">
        <v>182000</v>
      </c>
      <c r="L14" s="20">
        <v>42491</v>
      </c>
      <c r="M14" s="27" t="s">
        <v>169</v>
      </c>
      <c r="N14" s="35">
        <v>155000</v>
      </c>
    </row>
    <row r="15" spans="2:14" ht="16" thickBot="1" x14ac:dyDescent="0.25">
      <c r="I15" s="20">
        <v>42625</v>
      </c>
      <c r="J15" s="27" t="s">
        <v>163</v>
      </c>
      <c r="K15" s="31">
        <v>750000</v>
      </c>
      <c r="L15" s="28">
        <v>42522</v>
      </c>
      <c r="M15" s="27" t="s">
        <v>170</v>
      </c>
      <c r="N15" s="23">
        <v>137812.5</v>
      </c>
    </row>
    <row r="16" spans="2:14" ht="16" x14ac:dyDescent="0.2">
      <c r="B16" s="90"/>
      <c r="C16" s="91" t="s">
        <v>116</v>
      </c>
      <c r="D16" s="91"/>
      <c r="E16" s="91"/>
      <c r="F16" s="91"/>
      <c r="G16" s="92"/>
      <c r="I16" s="20">
        <v>42688</v>
      </c>
      <c r="J16" s="27" t="s">
        <v>64</v>
      </c>
      <c r="K16" s="22">
        <v>478000</v>
      </c>
      <c r="L16" s="18"/>
      <c r="M16" s="27" t="s">
        <v>23</v>
      </c>
      <c r="N16" s="23">
        <v>145000</v>
      </c>
    </row>
    <row r="17" spans="2:14" ht="17" thickBot="1" x14ac:dyDescent="0.25">
      <c r="B17" s="97"/>
      <c r="C17" s="98"/>
      <c r="D17" s="98" t="s">
        <v>102</v>
      </c>
      <c r="E17" s="98"/>
      <c r="F17" s="98"/>
      <c r="G17" s="99" t="s">
        <v>103</v>
      </c>
      <c r="I17" s="20">
        <v>42693</v>
      </c>
      <c r="J17" s="27" t="s">
        <v>38</v>
      </c>
      <c r="K17" s="22">
        <v>533272.5</v>
      </c>
      <c r="L17" s="20">
        <v>42551</v>
      </c>
      <c r="M17" s="27" t="s">
        <v>171</v>
      </c>
      <c r="N17" s="23">
        <v>543000</v>
      </c>
    </row>
    <row r="18" spans="2:14" x14ac:dyDescent="0.2">
      <c r="B18" s="146">
        <v>42370</v>
      </c>
      <c r="C18" s="145" t="s">
        <v>104</v>
      </c>
      <c r="D18" s="145">
        <v>1450000</v>
      </c>
      <c r="E18" s="146">
        <v>42588</v>
      </c>
      <c r="F18" s="145" t="s">
        <v>117</v>
      </c>
      <c r="G18" s="145">
        <v>1200000</v>
      </c>
      <c r="L18" s="20"/>
      <c r="M18" s="27" t="s">
        <v>172</v>
      </c>
      <c r="N18" s="16">
        <v>87000</v>
      </c>
    </row>
    <row r="19" spans="2:14" x14ac:dyDescent="0.2">
      <c r="B19" s="9">
        <v>42430</v>
      </c>
      <c r="C19" s="8" t="s">
        <v>18</v>
      </c>
      <c r="D19" s="8">
        <v>990000</v>
      </c>
      <c r="E19" s="9">
        <v>42735</v>
      </c>
      <c r="F19" s="8" t="s">
        <v>124</v>
      </c>
      <c r="G19" s="8">
        <v>1240000</v>
      </c>
      <c r="L19" s="30">
        <v>42614</v>
      </c>
      <c r="M19" s="27" t="s">
        <v>174</v>
      </c>
      <c r="N19" s="36">
        <v>137813</v>
      </c>
    </row>
    <row r="20" spans="2:14" x14ac:dyDescent="0.2">
      <c r="B20" s="8"/>
      <c r="C20" s="8"/>
      <c r="D20" s="8">
        <v>2440000</v>
      </c>
      <c r="E20" s="8"/>
      <c r="F20" s="8"/>
      <c r="G20" s="8">
        <v>2440000</v>
      </c>
      <c r="L20" s="30">
        <v>42616</v>
      </c>
      <c r="M20" s="27" t="s">
        <v>175</v>
      </c>
      <c r="N20" s="14">
        <v>42000</v>
      </c>
    </row>
    <row r="21" spans="2:14" x14ac:dyDescent="0.2">
      <c r="C21" t="s">
        <v>104</v>
      </c>
      <c r="D21" s="24">
        <v>1240000</v>
      </c>
      <c r="L21" s="30">
        <v>42631</v>
      </c>
      <c r="M21" s="27" t="s">
        <v>176</v>
      </c>
      <c r="N21" s="14">
        <v>9900</v>
      </c>
    </row>
    <row r="22" spans="2:14" ht="16" thickBot="1" x14ac:dyDescent="0.25">
      <c r="D22" s="25"/>
      <c r="L22" s="30">
        <v>42674</v>
      </c>
      <c r="M22" s="27" t="s">
        <v>177</v>
      </c>
      <c r="N22" s="14">
        <v>215000</v>
      </c>
    </row>
    <row r="23" spans="2:14" ht="16" x14ac:dyDescent="0.2">
      <c r="B23" s="90"/>
      <c r="C23" s="91" t="s">
        <v>125</v>
      </c>
      <c r="D23" s="91"/>
      <c r="E23" s="91"/>
      <c r="F23" s="91"/>
      <c r="G23" s="92"/>
      <c r="L23" s="30">
        <v>42675</v>
      </c>
      <c r="M23" s="27" t="s">
        <v>178</v>
      </c>
      <c r="N23" s="14">
        <v>42500</v>
      </c>
    </row>
    <row r="24" spans="2:14" ht="17" thickBot="1" x14ac:dyDescent="0.25">
      <c r="B24" s="97"/>
      <c r="C24" s="98"/>
      <c r="D24" s="98" t="s">
        <v>102</v>
      </c>
      <c r="E24" s="98"/>
      <c r="F24" s="98"/>
      <c r="G24" s="99" t="s">
        <v>103</v>
      </c>
      <c r="M24" s="27" t="s">
        <v>179</v>
      </c>
      <c r="N24" s="14">
        <v>364000</v>
      </c>
    </row>
    <row r="25" spans="2:14" x14ac:dyDescent="0.2">
      <c r="B25" s="146">
        <v>42370</v>
      </c>
      <c r="C25" s="145" t="s">
        <v>104</v>
      </c>
      <c r="D25" s="145">
        <v>29050</v>
      </c>
      <c r="E25" s="146">
        <v>42522</v>
      </c>
      <c r="F25" s="145" t="s">
        <v>127</v>
      </c>
      <c r="G25" s="145">
        <v>29050</v>
      </c>
      <c r="L25" s="30">
        <v>42705</v>
      </c>
      <c r="M25" s="27" t="s">
        <v>174</v>
      </c>
      <c r="N25" s="14">
        <v>137813</v>
      </c>
    </row>
    <row r="26" spans="2:14" x14ac:dyDescent="0.2">
      <c r="B26" s="9">
        <v>42522</v>
      </c>
      <c r="C26" s="8" t="s">
        <v>5</v>
      </c>
      <c r="D26" s="8">
        <v>145000</v>
      </c>
      <c r="E26" s="9">
        <v>42735</v>
      </c>
      <c r="F26" s="8" t="s">
        <v>127</v>
      </c>
      <c r="G26" s="8">
        <v>42292</v>
      </c>
      <c r="M26" s="27" t="s">
        <v>180</v>
      </c>
      <c r="N26" s="14">
        <v>510000</v>
      </c>
    </row>
    <row r="27" spans="2:14" x14ac:dyDescent="0.2">
      <c r="B27" s="8"/>
      <c r="C27" s="8"/>
      <c r="D27" s="8"/>
      <c r="E27" s="8"/>
      <c r="F27" s="8" t="s">
        <v>107</v>
      </c>
      <c r="G27" s="8">
        <v>102708</v>
      </c>
      <c r="M27" s="27" t="s">
        <v>181</v>
      </c>
      <c r="N27" s="14">
        <v>59000</v>
      </c>
    </row>
    <row r="28" spans="2:14" x14ac:dyDescent="0.2">
      <c r="B28" s="8"/>
      <c r="C28" s="8"/>
      <c r="D28" s="8">
        <v>174050</v>
      </c>
      <c r="E28" s="8"/>
      <c r="F28" s="8"/>
      <c r="G28" s="8">
        <v>174050</v>
      </c>
      <c r="M28" s="27" t="s">
        <v>182</v>
      </c>
      <c r="N28" s="14">
        <v>61000</v>
      </c>
    </row>
    <row r="29" spans="2:14" x14ac:dyDescent="0.2">
      <c r="C29" t="s">
        <v>104</v>
      </c>
      <c r="D29" s="24">
        <v>102708</v>
      </c>
      <c r="M29" s="27" t="s">
        <v>181</v>
      </c>
      <c r="N29" s="14">
        <v>56250</v>
      </c>
    </row>
    <row r="30" spans="2:14" ht="16" thickBot="1" x14ac:dyDescent="0.25">
      <c r="I30" s="8"/>
      <c r="J30" s="8"/>
      <c r="K30" s="33"/>
      <c r="L30" s="8"/>
      <c r="M30" s="34" t="s">
        <v>107</v>
      </c>
      <c r="N30" s="33">
        <f>K31-N31</f>
        <v>2422070</v>
      </c>
    </row>
    <row r="31" spans="2:14" ht="16" x14ac:dyDescent="0.2">
      <c r="B31" s="159" t="s">
        <v>146</v>
      </c>
      <c r="C31" s="160"/>
      <c r="D31" s="160"/>
      <c r="E31" s="160"/>
      <c r="F31" s="160"/>
      <c r="G31" s="161"/>
      <c r="I31" s="90" t="s">
        <v>183</v>
      </c>
      <c r="J31" s="136"/>
      <c r="K31" s="170">
        <f>SUM(K5:K17)</f>
        <v>7462158.5</v>
      </c>
      <c r="L31" s="8"/>
      <c r="M31" s="8"/>
      <c r="N31" s="33">
        <f>SUM(N4:N29)</f>
        <v>5040088.5</v>
      </c>
    </row>
    <row r="32" spans="2:14" ht="17" thickBot="1" x14ac:dyDescent="0.25">
      <c r="B32" s="97"/>
      <c r="C32" s="98"/>
      <c r="D32" s="98" t="s">
        <v>102</v>
      </c>
      <c r="E32" s="98"/>
      <c r="F32" s="98"/>
      <c r="G32" s="99" t="s">
        <v>103</v>
      </c>
      <c r="I32" s="112"/>
      <c r="J32" s="171" t="s">
        <v>104</v>
      </c>
      <c r="K32" s="172">
        <v>2422070</v>
      </c>
    </row>
    <row r="33" spans="2:14" ht="16" thickBot="1" x14ac:dyDescent="0.25">
      <c r="B33" s="146">
        <v>42370</v>
      </c>
      <c r="C33" s="145" t="s">
        <v>104</v>
      </c>
      <c r="D33" s="148">
        <v>455000</v>
      </c>
      <c r="E33" s="146">
        <v>42401</v>
      </c>
      <c r="F33" s="145" t="s">
        <v>147</v>
      </c>
      <c r="G33" s="148">
        <v>346000</v>
      </c>
    </row>
    <row r="34" spans="2:14" ht="16" x14ac:dyDescent="0.2">
      <c r="B34" s="9">
        <v>42481</v>
      </c>
      <c r="C34" s="8" t="s">
        <v>40</v>
      </c>
      <c r="D34" s="15">
        <v>738000</v>
      </c>
      <c r="E34" s="9">
        <v>42547</v>
      </c>
      <c r="F34" s="8" t="s">
        <v>148</v>
      </c>
      <c r="G34" s="15">
        <v>43500</v>
      </c>
      <c r="I34" s="108"/>
      <c r="J34" s="173" t="s">
        <v>159</v>
      </c>
      <c r="K34" s="173"/>
      <c r="L34" s="173"/>
      <c r="M34" s="173"/>
      <c r="N34" s="174"/>
    </row>
    <row r="35" spans="2:14" ht="16" x14ac:dyDescent="0.2">
      <c r="B35" s="9">
        <v>42597</v>
      </c>
      <c r="C35" s="8" t="s">
        <v>40</v>
      </c>
      <c r="D35" s="15">
        <v>468000</v>
      </c>
      <c r="E35" s="9">
        <v>42607</v>
      </c>
      <c r="F35" s="8" t="s">
        <v>18</v>
      </c>
      <c r="G35" s="15">
        <v>182000</v>
      </c>
      <c r="I35" s="175" t="s">
        <v>102</v>
      </c>
      <c r="J35" s="176"/>
      <c r="K35" s="176"/>
      <c r="L35" s="176" t="s">
        <v>103</v>
      </c>
      <c r="M35" s="176"/>
      <c r="N35" s="177"/>
    </row>
    <row r="36" spans="2:14" ht="17" thickBot="1" x14ac:dyDescent="0.25">
      <c r="B36" s="9">
        <v>42689</v>
      </c>
      <c r="C36" s="8" t="s">
        <v>40</v>
      </c>
      <c r="D36" s="16">
        <v>651777.5</v>
      </c>
      <c r="E36" s="8"/>
      <c r="F36" s="8" t="s">
        <v>107</v>
      </c>
      <c r="G36" s="15">
        <f>D37-(G33+G34+G35)</f>
        <v>1741277.5</v>
      </c>
      <c r="I36" s="178" t="s">
        <v>1</v>
      </c>
      <c r="J36" s="171" t="s">
        <v>155</v>
      </c>
      <c r="K36" s="179" t="s">
        <v>156</v>
      </c>
      <c r="L36" s="180" t="s">
        <v>1</v>
      </c>
      <c r="M36" s="171" t="s">
        <v>155</v>
      </c>
      <c r="N36" s="181" t="s">
        <v>156</v>
      </c>
    </row>
    <row r="37" spans="2:14" x14ac:dyDescent="0.2">
      <c r="B37" s="8"/>
      <c r="C37" s="8"/>
      <c r="D37" s="15">
        <f>SUM(D33:D36)</f>
        <v>2312777.5</v>
      </c>
      <c r="E37" s="8"/>
      <c r="F37" s="8"/>
      <c r="G37" s="15">
        <f>SUM(G33:G36)</f>
        <v>2312777.5</v>
      </c>
      <c r="I37" s="37">
        <v>42675</v>
      </c>
      <c r="J37" s="18" t="s">
        <v>18</v>
      </c>
      <c r="K37" s="21">
        <v>42500</v>
      </c>
      <c r="L37" s="20">
        <v>42370</v>
      </c>
      <c r="M37" s="18" t="s">
        <v>104</v>
      </c>
      <c r="N37" s="38">
        <v>1824406</v>
      </c>
    </row>
    <row r="38" spans="2:14" x14ac:dyDescent="0.2">
      <c r="C38" s="24" t="s">
        <v>104</v>
      </c>
      <c r="D38" s="26">
        <v>1741277.5</v>
      </c>
      <c r="I38" s="37">
        <v>42735</v>
      </c>
      <c r="J38" s="18" t="s">
        <v>107</v>
      </c>
      <c r="K38" s="21">
        <v>1844406</v>
      </c>
      <c r="L38" s="18"/>
      <c r="M38" s="18" t="s">
        <v>18</v>
      </c>
      <c r="N38" s="38">
        <v>62500</v>
      </c>
    </row>
    <row r="39" spans="2:14" x14ac:dyDescent="0.2">
      <c r="B39" t="s">
        <v>268</v>
      </c>
      <c r="D39" s="26">
        <v>1514911.4</v>
      </c>
      <c r="E39" s="14"/>
      <c r="F39" t="s">
        <v>269</v>
      </c>
      <c r="G39">
        <v>226366.07500000001</v>
      </c>
      <c r="I39" s="39"/>
      <c r="J39" s="40"/>
      <c r="K39" s="41">
        <f>SUM(K37:K38)</f>
        <v>1886906</v>
      </c>
      <c r="L39" s="40"/>
      <c r="M39" s="40"/>
      <c r="N39" s="42">
        <f>SUM(N37:N38)</f>
        <v>1886906</v>
      </c>
    </row>
    <row r="40" spans="2:14" ht="16" thickBot="1" x14ac:dyDescent="0.25">
      <c r="I40" s="18"/>
      <c r="J40" s="18"/>
      <c r="K40" s="18"/>
      <c r="L40" s="18"/>
      <c r="M40" s="25" t="s">
        <v>104</v>
      </c>
      <c r="N40" s="21">
        <v>1886906</v>
      </c>
    </row>
    <row r="41" spans="2:14" ht="17" thickBot="1" x14ac:dyDescent="0.25">
      <c r="B41" s="104" t="s">
        <v>157</v>
      </c>
      <c r="C41" s="91"/>
      <c r="D41" s="91"/>
      <c r="E41" s="91"/>
      <c r="F41" s="91"/>
      <c r="G41" s="92"/>
    </row>
    <row r="42" spans="2:14" ht="17" thickBot="1" x14ac:dyDescent="0.25">
      <c r="B42" s="97"/>
      <c r="C42" s="98"/>
      <c r="D42" s="98" t="s">
        <v>102</v>
      </c>
      <c r="E42" s="98"/>
      <c r="F42" s="98"/>
      <c r="G42" s="99" t="s">
        <v>103</v>
      </c>
      <c r="I42" s="104" t="s">
        <v>184</v>
      </c>
      <c r="J42" s="91"/>
      <c r="K42" s="91"/>
      <c r="L42" s="91"/>
      <c r="M42" s="91"/>
      <c r="N42" s="92"/>
    </row>
    <row r="43" spans="2:14" ht="16" x14ac:dyDescent="0.2">
      <c r="B43" s="146">
        <v>42370</v>
      </c>
      <c r="C43" s="145" t="s">
        <v>104</v>
      </c>
      <c r="D43" s="145">
        <v>975000</v>
      </c>
      <c r="E43" s="145"/>
      <c r="F43" s="145" t="s">
        <v>40</v>
      </c>
      <c r="G43" s="145">
        <f>15000*123</f>
        <v>1845000</v>
      </c>
      <c r="I43" s="167" t="s">
        <v>102</v>
      </c>
      <c r="J43" s="83"/>
      <c r="K43" s="83"/>
      <c r="L43" s="83" t="s">
        <v>103</v>
      </c>
      <c r="M43" s="83"/>
      <c r="N43" s="116"/>
    </row>
    <row r="44" spans="2:14" ht="17" thickBot="1" x14ac:dyDescent="0.25">
      <c r="B44" s="8"/>
      <c r="C44" s="8" t="s">
        <v>152</v>
      </c>
      <c r="D44" s="8">
        <f>8500*78</f>
        <v>663000</v>
      </c>
      <c r="E44" s="8"/>
      <c r="F44" s="8" t="s">
        <v>40</v>
      </c>
      <c r="G44" s="8">
        <f>9000*130</f>
        <v>1170000</v>
      </c>
      <c r="I44" s="168" t="s">
        <v>1</v>
      </c>
      <c r="J44" s="98" t="s">
        <v>155</v>
      </c>
      <c r="K44" s="102" t="s">
        <v>156</v>
      </c>
      <c r="L44" s="169" t="s">
        <v>1</v>
      </c>
      <c r="M44" s="98" t="s">
        <v>155</v>
      </c>
      <c r="N44" s="103" t="s">
        <v>156</v>
      </c>
    </row>
    <row r="45" spans="2:14" x14ac:dyDescent="0.2">
      <c r="B45" s="8"/>
      <c r="C45" s="8" t="s">
        <v>152</v>
      </c>
      <c r="D45" s="8">
        <f>11250*80</f>
        <v>900000</v>
      </c>
      <c r="E45" s="8"/>
      <c r="F45" s="8" t="s">
        <v>40</v>
      </c>
      <c r="G45" s="8">
        <f>8650*137</f>
        <v>1185050</v>
      </c>
      <c r="I45" s="45"/>
      <c r="J45" s="18"/>
      <c r="K45" s="18"/>
      <c r="L45" s="20">
        <v>42370</v>
      </c>
      <c r="M45" s="18" t="s">
        <v>104</v>
      </c>
      <c r="N45" s="44">
        <v>1250000</v>
      </c>
    </row>
    <row r="46" spans="2:14" x14ac:dyDescent="0.2">
      <c r="C46" s="24" t="s">
        <v>107</v>
      </c>
      <c r="D46">
        <f>D47-SUM(D43:D45)</f>
        <v>1662050</v>
      </c>
      <c r="F46" s="24"/>
      <c r="I46" s="45"/>
      <c r="J46" s="18" t="s">
        <v>107</v>
      </c>
      <c r="K46" s="18">
        <v>1372000</v>
      </c>
      <c r="L46" s="18"/>
      <c r="M46" s="18" t="s">
        <v>147</v>
      </c>
      <c r="N46" s="44">
        <v>122000</v>
      </c>
    </row>
    <row r="47" spans="2:14" ht="16" thickBot="1" x14ac:dyDescent="0.25">
      <c r="D47">
        <v>4200050</v>
      </c>
      <c r="G47">
        <f>SUM(G43:G46)</f>
        <v>4200050</v>
      </c>
      <c r="I47" s="39"/>
      <c r="J47" s="40"/>
      <c r="K47" s="8">
        <v>1372000</v>
      </c>
      <c r="L47" s="40"/>
      <c r="M47" s="40"/>
      <c r="N47" s="47">
        <f>SUM(N45:N46)</f>
        <v>1372000</v>
      </c>
    </row>
    <row r="48" spans="2:14" ht="16" x14ac:dyDescent="0.2">
      <c r="B48" s="90"/>
      <c r="C48" s="136"/>
      <c r="D48" s="136" t="s">
        <v>143</v>
      </c>
      <c r="E48" s="136"/>
      <c r="F48" s="136"/>
      <c r="G48" s="100"/>
      <c r="M48" t="s">
        <v>104</v>
      </c>
      <c r="N48">
        <v>1372000</v>
      </c>
    </row>
    <row r="49" spans="2:14" ht="17" thickBot="1" x14ac:dyDescent="0.25">
      <c r="B49" s="97" t="s">
        <v>1</v>
      </c>
      <c r="C49" s="98" t="s">
        <v>155</v>
      </c>
      <c r="D49" s="98" t="s">
        <v>156</v>
      </c>
      <c r="E49" s="98" t="s">
        <v>1</v>
      </c>
      <c r="F49" s="98" t="s">
        <v>155</v>
      </c>
      <c r="G49" s="99" t="s">
        <v>156</v>
      </c>
    </row>
    <row r="50" spans="2:14" ht="16" x14ac:dyDescent="0.2">
      <c r="B50" s="145"/>
      <c r="C50" s="145" t="s">
        <v>38</v>
      </c>
      <c r="D50" s="145">
        <f>15000*123</f>
        <v>1845000</v>
      </c>
      <c r="E50" s="145"/>
      <c r="F50" s="145"/>
      <c r="G50" s="145"/>
      <c r="I50" s="104" t="s">
        <v>185</v>
      </c>
      <c r="J50" s="91"/>
      <c r="K50" s="91"/>
      <c r="L50" s="91"/>
      <c r="M50" s="91"/>
      <c r="N50" s="92"/>
    </row>
    <row r="51" spans="2:14" ht="16" x14ac:dyDescent="0.2">
      <c r="B51" s="8"/>
      <c r="C51" s="8" t="s">
        <v>38</v>
      </c>
      <c r="D51" s="8">
        <f>9000*130</f>
        <v>1170000</v>
      </c>
      <c r="E51" s="8"/>
      <c r="F51" s="8"/>
      <c r="G51" s="8"/>
      <c r="I51" s="167" t="s">
        <v>102</v>
      </c>
      <c r="J51" s="83"/>
      <c r="K51" s="83"/>
      <c r="L51" s="83" t="s">
        <v>103</v>
      </c>
      <c r="M51" s="83"/>
      <c r="N51" s="116"/>
    </row>
    <row r="52" spans="2:14" ht="17" thickBot="1" x14ac:dyDescent="0.25">
      <c r="B52" s="8"/>
      <c r="C52" s="8" t="s">
        <v>38</v>
      </c>
      <c r="D52" s="8">
        <f>8650*137</f>
        <v>1185050</v>
      </c>
      <c r="E52" s="8"/>
      <c r="F52" s="8" t="s">
        <v>107</v>
      </c>
      <c r="G52" s="8">
        <v>4200050</v>
      </c>
      <c r="I52" s="168" t="s">
        <v>1</v>
      </c>
      <c r="J52" s="98" t="s">
        <v>155</v>
      </c>
      <c r="K52" s="102" t="s">
        <v>156</v>
      </c>
      <c r="L52" s="169" t="s">
        <v>1</v>
      </c>
      <c r="M52" s="98" t="s">
        <v>155</v>
      </c>
      <c r="N52" s="103" t="s">
        <v>156</v>
      </c>
    </row>
    <row r="53" spans="2:14" x14ac:dyDescent="0.2">
      <c r="B53" s="8"/>
      <c r="C53" s="8"/>
      <c r="D53" s="8">
        <f>SUM(D50:D52)</f>
        <v>4200050</v>
      </c>
      <c r="E53" s="8"/>
      <c r="F53" s="8"/>
      <c r="G53" s="8"/>
      <c r="I53" s="37">
        <v>42522</v>
      </c>
      <c r="J53" s="18" t="s">
        <v>18</v>
      </c>
      <c r="K53" s="149">
        <v>131250</v>
      </c>
      <c r="L53" s="20">
        <v>42370</v>
      </c>
      <c r="M53" s="18" t="s">
        <v>167</v>
      </c>
      <c r="N53" s="44">
        <v>525000</v>
      </c>
    </row>
    <row r="54" spans="2:14" x14ac:dyDescent="0.2">
      <c r="C54" t="s">
        <v>158</v>
      </c>
      <c r="D54">
        <v>4200050</v>
      </c>
      <c r="I54" s="37">
        <v>42614</v>
      </c>
      <c r="J54" s="18" t="s">
        <v>18</v>
      </c>
      <c r="K54" s="18">
        <v>131250</v>
      </c>
      <c r="L54" s="18"/>
      <c r="M54" s="18"/>
      <c r="N54" s="44"/>
    </row>
    <row r="55" spans="2:14" ht="16" thickBot="1" x14ac:dyDescent="0.25">
      <c r="I55" s="37">
        <v>42705</v>
      </c>
      <c r="J55" s="18" t="s">
        <v>18</v>
      </c>
      <c r="K55" s="18">
        <v>131250</v>
      </c>
      <c r="L55" s="18"/>
      <c r="M55" s="18"/>
      <c r="N55" s="44"/>
    </row>
    <row r="56" spans="2:14" ht="16" x14ac:dyDescent="0.2">
      <c r="B56" s="104" t="s">
        <v>186</v>
      </c>
      <c r="C56" s="91"/>
      <c r="D56" s="91"/>
      <c r="E56" s="91"/>
      <c r="F56" s="91"/>
      <c r="G56" s="92"/>
      <c r="I56" s="45"/>
      <c r="J56" s="18" t="s">
        <v>107</v>
      </c>
      <c r="K56" s="46">
        <f>K57-SUM(K53:K55)</f>
        <v>131250</v>
      </c>
      <c r="L56" s="18"/>
      <c r="M56" s="18"/>
      <c r="N56" s="44"/>
    </row>
    <row r="57" spans="2:14" ht="16" x14ac:dyDescent="0.2">
      <c r="B57" s="167" t="s">
        <v>102</v>
      </c>
      <c r="C57" s="83"/>
      <c r="D57" s="83"/>
      <c r="E57" s="83" t="s">
        <v>103</v>
      </c>
      <c r="F57" s="83"/>
      <c r="G57" s="116"/>
      <c r="I57" s="39"/>
      <c r="J57" s="40"/>
      <c r="K57" s="48">
        <v>525000</v>
      </c>
      <c r="L57" s="40"/>
      <c r="M57" s="40"/>
      <c r="N57" s="47">
        <v>525000</v>
      </c>
    </row>
    <row r="58" spans="2:14" ht="17" thickBot="1" x14ac:dyDescent="0.25">
      <c r="B58" s="168" t="s">
        <v>1</v>
      </c>
      <c r="C58" s="98" t="s">
        <v>155</v>
      </c>
      <c r="D58" s="102" t="s">
        <v>156</v>
      </c>
      <c r="E58" s="169" t="s">
        <v>1</v>
      </c>
      <c r="F58" s="98" t="s">
        <v>155</v>
      </c>
      <c r="G58" s="103" t="s">
        <v>156</v>
      </c>
      <c r="M58" t="s">
        <v>104</v>
      </c>
      <c r="N58">
        <v>131250</v>
      </c>
    </row>
    <row r="59" spans="2:14" ht="16" thickBot="1" x14ac:dyDescent="0.25">
      <c r="B59" s="30">
        <v>42370</v>
      </c>
      <c r="C59" t="s">
        <v>104</v>
      </c>
      <c r="D59">
        <v>23676</v>
      </c>
      <c r="E59" s="30">
        <v>42374</v>
      </c>
      <c r="F59" t="s">
        <v>18</v>
      </c>
      <c r="G59">
        <v>23676</v>
      </c>
    </row>
    <row r="60" spans="2:14" ht="16" x14ac:dyDescent="0.2">
      <c r="B60" s="30">
        <v>42735</v>
      </c>
      <c r="C60" t="s">
        <v>181</v>
      </c>
      <c r="D60" s="13">
        <v>23675.78</v>
      </c>
      <c r="F60" t="s">
        <v>107</v>
      </c>
      <c r="G60">
        <v>23676</v>
      </c>
      <c r="I60" s="104" t="s">
        <v>191</v>
      </c>
      <c r="J60" s="91"/>
      <c r="K60" s="91"/>
      <c r="L60" s="91"/>
      <c r="M60" s="91"/>
      <c r="N60" s="92"/>
    </row>
    <row r="61" spans="2:14" ht="16" x14ac:dyDescent="0.2">
      <c r="D61" s="49">
        <f>SUM(D59:D60)</f>
        <v>47351.78</v>
      </c>
      <c r="G61" s="43">
        <f>SUM(G59:G60)</f>
        <v>47352</v>
      </c>
      <c r="I61" s="167" t="s">
        <v>102</v>
      </c>
      <c r="J61" s="83"/>
      <c r="K61" s="83"/>
      <c r="L61" s="83" t="s">
        <v>103</v>
      </c>
      <c r="M61" s="83"/>
      <c r="N61" s="116"/>
    </row>
    <row r="62" spans="2:14" ht="17" thickBot="1" x14ac:dyDescent="0.25">
      <c r="I62" s="168" t="s">
        <v>1</v>
      </c>
      <c r="J62" s="98" t="s">
        <v>155</v>
      </c>
      <c r="K62" s="102" t="s">
        <v>156</v>
      </c>
      <c r="L62" s="169" t="s">
        <v>1</v>
      </c>
      <c r="M62" s="98" t="s">
        <v>155</v>
      </c>
      <c r="N62" s="103" t="s">
        <v>156</v>
      </c>
    </row>
    <row r="63" spans="2:14" ht="16" x14ac:dyDescent="0.2">
      <c r="B63" s="104" t="s">
        <v>187</v>
      </c>
      <c r="C63" s="91"/>
      <c r="D63" s="91"/>
      <c r="E63" s="91"/>
      <c r="F63" s="91"/>
      <c r="G63" s="92"/>
      <c r="I63" s="30">
        <v>42394</v>
      </c>
      <c r="J63" t="s">
        <v>18</v>
      </c>
      <c r="K63">
        <v>229000</v>
      </c>
      <c r="L63" s="30">
        <v>42370</v>
      </c>
      <c r="M63" t="s">
        <v>104</v>
      </c>
      <c r="N63">
        <v>450000</v>
      </c>
    </row>
    <row r="64" spans="2:14" ht="16" x14ac:dyDescent="0.2">
      <c r="B64" s="167" t="s">
        <v>102</v>
      </c>
      <c r="C64" s="83"/>
      <c r="D64" s="83"/>
      <c r="E64" s="83" t="s">
        <v>103</v>
      </c>
      <c r="F64" s="83"/>
      <c r="G64" s="116"/>
      <c r="I64" s="30">
        <v>42489</v>
      </c>
      <c r="J64" t="s">
        <v>18</v>
      </c>
      <c r="K64">
        <v>486000</v>
      </c>
      <c r="L64" s="30">
        <v>42391</v>
      </c>
      <c r="M64" t="s">
        <v>38</v>
      </c>
      <c r="N64">
        <v>364650</v>
      </c>
    </row>
    <row r="65" spans="2:14" ht="17" thickBot="1" x14ac:dyDescent="0.25">
      <c r="B65" s="168" t="s">
        <v>1</v>
      </c>
      <c r="C65" s="98" t="s">
        <v>155</v>
      </c>
      <c r="D65" s="102" t="s">
        <v>156</v>
      </c>
      <c r="E65" s="169" t="s">
        <v>1</v>
      </c>
      <c r="F65" s="98" t="s">
        <v>155</v>
      </c>
      <c r="G65" s="103" t="s">
        <v>156</v>
      </c>
      <c r="I65" s="30">
        <v>42644</v>
      </c>
      <c r="J65" t="s">
        <v>38</v>
      </c>
      <c r="K65">
        <v>215000</v>
      </c>
      <c r="M65" t="s">
        <v>107</v>
      </c>
      <c r="N65">
        <v>115350</v>
      </c>
    </row>
    <row r="66" spans="2:14" x14ac:dyDescent="0.2">
      <c r="B66" s="37">
        <v>42735</v>
      </c>
      <c r="C66" s="18" t="s">
        <v>188</v>
      </c>
      <c r="D66" s="22">
        <v>17500</v>
      </c>
      <c r="E66" s="18"/>
      <c r="F66" s="18"/>
      <c r="G66" s="44"/>
      <c r="K66" s="43">
        <f>SUM(K63:K65)</f>
        <v>930000</v>
      </c>
      <c r="N66" s="43">
        <v>930000</v>
      </c>
    </row>
    <row r="67" spans="2:14" x14ac:dyDescent="0.2">
      <c r="B67" s="45"/>
      <c r="C67" s="18" t="s">
        <v>189</v>
      </c>
      <c r="D67" s="22">
        <v>23676</v>
      </c>
      <c r="E67" s="18"/>
      <c r="F67" s="18"/>
      <c r="G67" s="44"/>
      <c r="J67" t="s">
        <v>104</v>
      </c>
      <c r="K67">
        <v>115350</v>
      </c>
    </row>
    <row r="68" spans="2:14" ht="16" thickBot="1" x14ac:dyDescent="0.25">
      <c r="B68" s="37">
        <v>42522</v>
      </c>
      <c r="C68" s="25" t="s">
        <v>190</v>
      </c>
      <c r="D68" s="50">
        <v>6562.5</v>
      </c>
      <c r="E68" s="18"/>
      <c r="F68" s="18"/>
      <c r="G68" s="52"/>
    </row>
    <row r="69" spans="2:14" ht="16" x14ac:dyDescent="0.2">
      <c r="B69" s="37">
        <v>42614</v>
      </c>
      <c r="C69" s="25" t="s">
        <v>190</v>
      </c>
      <c r="D69" s="50">
        <v>6562.5</v>
      </c>
      <c r="E69" s="18"/>
      <c r="F69" s="18"/>
      <c r="G69" s="44"/>
      <c r="I69" s="104" t="s">
        <v>196</v>
      </c>
      <c r="J69" s="91"/>
      <c r="K69" s="91"/>
      <c r="L69" s="91"/>
      <c r="M69" s="91"/>
      <c r="N69" s="92"/>
    </row>
    <row r="70" spans="2:14" ht="16" x14ac:dyDescent="0.2">
      <c r="B70" s="37">
        <v>42705</v>
      </c>
      <c r="C70" s="25" t="s">
        <v>190</v>
      </c>
      <c r="D70" s="50">
        <v>6562.5</v>
      </c>
      <c r="E70" s="22"/>
      <c r="F70" s="18"/>
      <c r="G70" s="44"/>
      <c r="I70" s="167" t="s">
        <v>102</v>
      </c>
      <c r="J70" s="83"/>
      <c r="K70" s="83"/>
      <c r="L70" s="83" t="s">
        <v>103</v>
      </c>
      <c r="M70" s="83"/>
      <c r="N70" s="116"/>
    </row>
    <row r="71" spans="2:14" ht="17" thickBot="1" x14ac:dyDescent="0.25">
      <c r="B71" s="45"/>
      <c r="C71" s="25" t="s">
        <v>18</v>
      </c>
      <c r="D71" s="51">
        <v>13000</v>
      </c>
      <c r="E71" s="18"/>
      <c r="F71" s="18" t="s">
        <v>107</v>
      </c>
      <c r="G71" s="44">
        <v>73863.5</v>
      </c>
      <c r="I71" s="168" t="s">
        <v>1</v>
      </c>
      <c r="J71" s="98" t="s">
        <v>155</v>
      </c>
      <c r="K71" s="102" t="s">
        <v>156</v>
      </c>
      <c r="L71" s="169" t="s">
        <v>1</v>
      </c>
      <c r="M71" s="98" t="s">
        <v>155</v>
      </c>
      <c r="N71" s="103" t="s">
        <v>156</v>
      </c>
    </row>
    <row r="72" spans="2:14" x14ac:dyDescent="0.2">
      <c r="B72" s="39"/>
      <c r="C72" s="40"/>
      <c r="D72" s="53">
        <f>SUM(D66:D71)</f>
        <v>73863.5</v>
      </c>
      <c r="E72" s="54"/>
      <c r="F72" s="40"/>
      <c r="G72" s="47">
        <v>73863.5</v>
      </c>
      <c r="I72" s="30">
        <v>42370</v>
      </c>
      <c r="J72" t="s">
        <v>104</v>
      </c>
      <c r="K72" s="55" t="s">
        <v>195</v>
      </c>
    </row>
    <row r="73" spans="2:14" ht="16" thickBot="1" x14ac:dyDescent="0.25">
      <c r="I73" s="30">
        <v>42401</v>
      </c>
      <c r="J73" t="s">
        <v>18</v>
      </c>
      <c r="K73">
        <v>52300</v>
      </c>
      <c r="L73" s="30">
        <v>42735</v>
      </c>
      <c r="M73" t="s">
        <v>194</v>
      </c>
      <c r="N73">
        <v>47942</v>
      </c>
    </row>
    <row r="74" spans="2:14" ht="16" x14ac:dyDescent="0.2">
      <c r="B74" s="104" t="s">
        <v>197</v>
      </c>
      <c r="C74" s="91"/>
      <c r="D74" s="91"/>
      <c r="E74" s="91"/>
      <c r="F74" s="91"/>
      <c r="G74" s="92"/>
      <c r="M74" t="s">
        <v>107</v>
      </c>
      <c r="N74">
        <v>4358</v>
      </c>
    </row>
    <row r="75" spans="2:14" ht="16" x14ac:dyDescent="0.2">
      <c r="B75" s="167" t="s">
        <v>102</v>
      </c>
      <c r="C75" s="83"/>
      <c r="D75" s="83"/>
      <c r="E75" s="83" t="s">
        <v>103</v>
      </c>
      <c r="F75" s="83"/>
      <c r="G75" s="116"/>
      <c r="K75" s="43">
        <v>52300</v>
      </c>
      <c r="N75" s="43">
        <v>52300</v>
      </c>
    </row>
    <row r="76" spans="2:14" ht="17" thickBot="1" x14ac:dyDescent="0.25">
      <c r="B76" s="168" t="s">
        <v>1</v>
      </c>
      <c r="C76" s="98" t="s">
        <v>155</v>
      </c>
      <c r="D76" s="102" t="s">
        <v>156</v>
      </c>
      <c r="E76" s="169" t="s">
        <v>1</v>
      </c>
      <c r="F76" s="98" t="s">
        <v>155</v>
      </c>
      <c r="G76" s="103" t="s">
        <v>156</v>
      </c>
      <c r="J76" t="s">
        <v>104</v>
      </c>
      <c r="K76">
        <v>4358</v>
      </c>
    </row>
    <row r="77" spans="2:14" ht="16" x14ac:dyDescent="0.2">
      <c r="I77" s="104" t="s">
        <v>192</v>
      </c>
      <c r="J77" s="91"/>
      <c r="K77" s="91"/>
      <c r="L77" s="91"/>
      <c r="M77" s="91"/>
      <c r="N77" s="92"/>
    </row>
    <row r="78" spans="2:14" ht="16" x14ac:dyDescent="0.2">
      <c r="B78" s="30">
        <v>42540</v>
      </c>
      <c r="C78" t="s">
        <v>193</v>
      </c>
      <c r="D78">
        <v>132000</v>
      </c>
      <c r="I78" s="167" t="s">
        <v>102</v>
      </c>
      <c r="J78" s="83"/>
      <c r="K78" s="83"/>
      <c r="L78" s="83" t="s">
        <v>103</v>
      </c>
      <c r="M78" s="83"/>
      <c r="N78" s="116"/>
    </row>
    <row r="79" spans="2:14" ht="17" thickBot="1" x14ac:dyDescent="0.25">
      <c r="B79" s="30">
        <v>42735</v>
      </c>
      <c r="C79" t="s">
        <v>193</v>
      </c>
      <c r="D79">
        <v>30333</v>
      </c>
      <c r="F79" t="s">
        <v>107</v>
      </c>
      <c r="G79">
        <v>162333</v>
      </c>
      <c r="I79" s="168" t="s">
        <v>1</v>
      </c>
      <c r="J79" s="98" t="s">
        <v>155</v>
      </c>
      <c r="K79" s="102" t="s">
        <v>156</v>
      </c>
      <c r="L79" s="169" t="s">
        <v>1</v>
      </c>
      <c r="M79" s="98" t="s">
        <v>155</v>
      </c>
      <c r="N79" s="103" t="s">
        <v>156</v>
      </c>
    </row>
    <row r="80" spans="2:14" x14ac:dyDescent="0.2">
      <c r="D80" s="48">
        <f>SUM(D78:D79)</f>
        <v>162333</v>
      </c>
      <c r="G80" s="43">
        <v>162333</v>
      </c>
    </row>
    <row r="81" spans="2:14" x14ac:dyDescent="0.2">
      <c r="C81" t="s">
        <v>104</v>
      </c>
      <c r="D81">
        <v>162333</v>
      </c>
      <c r="I81" s="30">
        <v>42735</v>
      </c>
      <c r="J81" t="s">
        <v>193</v>
      </c>
      <c r="K81" s="40">
        <v>47942</v>
      </c>
      <c r="L81" s="30">
        <v>42705</v>
      </c>
      <c r="M81" t="s">
        <v>107</v>
      </c>
      <c r="N81" s="40">
        <v>47942</v>
      </c>
    </row>
    <row r="82" spans="2:14" x14ac:dyDescent="0.2">
      <c r="J82" t="s">
        <v>104</v>
      </c>
      <c r="K82" s="40">
        <v>47942</v>
      </c>
    </row>
    <row r="83" spans="2:14" ht="16" thickBot="1" x14ac:dyDescent="0.25"/>
    <row r="84" spans="2:14" ht="16" x14ac:dyDescent="0.2">
      <c r="B84" s="104" t="s">
        <v>198</v>
      </c>
      <c r="C84" s="91"/>
      <c r="D84" s="91"/>
      <c r="E84" s="91"/>
      <c r="F84" s="91"/>
      <c r="G84" s="92"/>
      <c r="I84" s="104" t="s">
        <v>202</v>
      </c>
      <c r="J84" s="91"/>
      <c r="K84" s="91"/>
      <c r="L84" s="91"/>
      <c r="M84" s="91"/>
      <c r="N84" s="92"/>
    </row>
    <row r="85" spans="2:14" ht="16" x14ac:dyDescent="0.2">
      <c r="B85" s="167" t="s">
        <v>102</v>
      </c>
      <c r="C85" s="83"/>
      <c r="D85" s="83"/>
      <c r="E85" s="83" t="s">
        <v>103</v>
      </c>
      <c r="F85" s="83"/>
      <c r="G85" s="116"/>
      <c r="I85" s="167" t="s">
        <v>102</v>
      </c>
      <c r="J85" s="83"/>
      <c r="K85" s="83"/>
      <c r="L85" s="83" t="s">
        <v>103</v>
      </c>
      <c r="M85" s="83"/>
      <c r="N85" s="116"/>
    </row>
    <row r="86" spans="2:14" ht="17" thickBot="1" x14ac:dyDescent="0.25">
      <c r="B86" s="168" t="s">
        <v>1</v>
      </c>
      <c r="C86" s="98" t="s">
        <v>155</v>
      </c>
      <c r="D86" s="102" t="s">
        <v>156</v>
      </c>
      <c r="E86" s="169" t="s">
        <v>1</v>
      </c>
      <c r="F86" s="98" t="s">
        <v>155</v>
      </c>
      <c r="G86" s="103" t="s">
        <v>156</v>
      </c>
      <c r="I86" s="168" t="s">
        <v>1</v>
      </c>
      <c r="J86" s="98" t="s">
        <v>155</v>
      </c>
      <c r="K86" s="102" t="s">
        <v>156</v>
      </c>
      <c r="L86" s="169" t="s">
        <v>1</v>
      </c>
      <c r="M86" s="98" t="s">
        <v>155</v>
      </c>
      <c r="N86" s="103" t="s">
        <v>156</v>
      </c>
    </row>
    <row r="87" spans="2:14" x14ac:dyDescent="0.2">
      <c r="B87" s="30">
        <v>42370</v>
      </c>
      <c r="C87" t="s">
        <v>104</v>
      </c>
      <c r="D87">
        <v>139836</v>
      </c>
      <c r="E87" s="30">
        <v>42540</v>
      </c>
      <c r="F87" t="s">
        <v>82</v>
      </c>
      <c r="G87">
        <v>132000</v>
      </c>
      <c r="I87" s="30">
        <v>42551</v>
      </c>
      <c r="J87" t="s">
        <v>18</v>
      </c>
      <c r="K87">
        <v>508000</v>
      </c>
    </row>
    <row r="88" spans="2:14" x14ac:dyDescent="0.2">
      <c r="B88" s="30">
        <v>42675</v>
      </c>
      <c r="C88" t="s">
        <v>18</v>
      </c>
      <c r="D88">
        <v>364000</v>
      </c>
      <c r="E88" s="30">
        <v>42735</v>
      </c>
      <c r="F88" t="s">
        <v>82</v>
      </c>
      <c r="G88">
        <v>30333</v>
      </c>
      <c r="I88" s="30">
        <v>42705</v>
      </c>
      <c r="J88" t="s">
        <v>18</v>
      </c>
      <c r="K88">
        <v>546000</v>
      </c>
      <c r="M88" t="s">
        <v>107</v>
      </c>
      <c r="N88">
        <v>1054000</v>
      </c>
    </row>
    <row r="89" spans="2:14" x14ac:dyDescent="0.2">
      <c r="F89" t="s">
        <v>107</v>
      </c>
      <c r="G89">
        <v>341503</v>
      </c>
      <c r="K89" s="43">
        <f>SUM(K87:K88)</f>
        <v>1054000</v>
      </c>
      <c r="N89" s="43">
        <v>1054000</v>
      </c>
    </row>
    <row r="90" spans="2:14" x14ac:dyDescent="0.2">
      <c r="D90" s="43">
        <f>SUM(D87:D89)</f>
        <v>503836</v>
      </c>
      <c r="G90" s="43">
        <v>503836</v>
      </c>
      <c r="J90" t="s">
        <v>104</v>
      </c>
      <c r="K90">
        <v>1054000</v>
      </c>
    </row>
    <row r="91" spans="2:14" x14ac:dyDescent="0.2">
      <c r="C91" t="s">
        <v>104</v>
      </c>
      <c r="D91">
        <v>341503</v>
      </c>
    </row>
    <row r="92" spans="2:14" ht="16" thickBot="1" x14ac:dyDescent="0.25"/>
    <row r="93" spans="2:14" ht="16" x14ac:dyDescent="0.2">
      <c r="B93" s="104" t="s">
        <v>199</v>
      </c>
      <c r="C93" s="91"/>
      <c r="D93" s="91"/>
      <c r="E93" s="91"/>
      <c r="F93" s="91"/>
      <c r="G93" s="92"/>
      <c r="I93" s="104" t="s">
        <v>203</v>
      </c>
      <c r="J93" s="91"/>
      <c r="K93" s="91"/>
      <c r="L93" s="91"/>
      <c r="M93" s="91"/>
      <c r="N93" s="92"/>
    </row>
    <row r="94" spans="2:14" ht="16" x14ac:dyDescent="0.2">
      <c r="B94" s="167" t="s">
        <v>102</v>
      </c>
      <c r="C94" s="83"/>
      <c r="D94" s="83"/>
      <c r="E94" s="83" t="s">
        <v>103</v>
      </c>
      <c r="F94" s="83"/>
      <c r="G94" s="116"/>
      <c r="I94" s="167" t="s">
        <v>102</v>
      </c>
      <c r="J94" s="83"/>
      <c r="K94" s="83"/>
      <c r="L94" s="83" t="s">
        <v>103</v>
      </c>
      <c r="M94" s="83"/>
      <c r="N94" s="116"/>
    </row>
    <row r="95" spans="2:14" ht="17" thickBot="1" x14ac:dyDescent="0.25">
      <c r="B95" s="168" t="s">
        <v>1</v>
      </c>
      <c r="C95" s="98" t="s">
        <v>155</v>
      </c>
      <c r="D95" s="102" t="s">
        <v>156</v>
      </c>
      <c r="E95" s="169" t="s">
        <v>1</v>
      </c>
      <c r="F95" s="98" t="s">
        <v>155</v>
      </c>
      <c r="G95" s="103" t="s">
        <v>156</v>
      </c>
      <c r="I95" s="168" t="s">
        <v>1</v>
      </c>
      <c r="J95" s="98" t="s">
        <v>155</v>
      </c>
      <c r="K95" s="102" t="s">
        <v>156</v>
      </c>
      <c r="L95" s="169" t="s">
        <v>1</v>
      </c>
      <c r="M95" s="98" t="s">
        <v>155</v>
      </c>
      <c r="N95" s="103" t="s">
        <v>156</v>
      </c>
    </row>
    <row r="96" spans="2:14" x14ac:dyDescent="0.2">
      <c r="B96" s="146">
        <v>42522</v>
      </c>
      <c r="C96" s="145" t="s">
        <v>200</v>
      </c>
      <c r="D96" s="145">
        <v>29050</v>
      </c>
      <c r="I96" s="30">
        <v>42551</v>
      </c>
      <c r="J96" t="s">
        <v>5</v>
      </c>
      <c r="K96">
        <v>35000</v>
      </c>
      <c r="L96" s="30">
        <v>42370</v>
      </c>
      <c r="M96" t="s">
        <v>107</v>
      </c>
      <c r="N96">
        <v>35000</v>
      </c>
    </row>
    <row r="97" spans="2:14" x14ac:dyDescent="0.2">
      <c r="B97" s="9">
        <v>42735</v>
      </c>
      <c r="C97" s="8" t="s">
        <v>200</v>
      </c>
      <c r="D97" s="8">
        <v>42292</v>
      </c>
      <c r="F97" t="s">
        <v>107</v>
      </c>
      <c r="G97">
        <v>71342</v>
      </c>
      <c r="J97" t="s">
        <v>204</v>
      </c>
      <c r="K97">
        <v>36000</v>
      </c>
      <c r="M97" t="s">
        <v>171</v>
      </c>
      <c r="N97">
        <v>36000</v>
      </c>
    </row>
    <row r="98" spans="2:14" x14ac:dyDescent="0.2">
      <c r="D98">
        <f>SUM(D96:D97)</f>
        <v>71342</v>
      </c>
      <c r="G98" s="43">
        <v>71342</v>
      </c>
      <c r="K98" s="43">
        <f>SUM(K96:K97)</f>
        <v>71000</v>
      </c>
      <c r="N98" s="43">
        <f>SUM(N96:N97)</f>
        <v>71000</v>
      </c>
    </row>
    <row r="99" spans="2:14" x14ac:dyDescent="0.2">
      <c r="C99" t="s">
        <v>104</v>
      </c>
      <c r="D99">
        <v>71342</v>
      </c>
      <c r="M99" t="s">
        <v>158</v>
      </c>
      <c r="N99">
        <v>36000</v>
      </c>
    </row>
    <row r="100" spans="2:14" ht="16" thickBot="1" x14ac:dyDescent="0.25"/>
    <row r="101" spans="2:14" ht="16" x14ac:dyDescent="0.2">
      <c r="B101" s="104" t="s">
        <v>201</v>
      </c>
      <c r="C101" s="91"/>
      <c r="D101" s="91"/>
      <c r="E101" s="91"/>
      <c r="F101" s="91"/>
      <c r="G101" s="92"/>
      <c r="I101" s="104" t="s">
        <v>208</v>
      </c>
      <c r="J101" s="91"/>
      <c r="K101" s="91"/>
      <c r="L101" s="91"/>
      <c r="M101" s="91"/>
      <c r="N101" s="92"/>
    </row>
    <row r="102" spans="2:14" ht="16" x14ac:dyDescent="0.2">
      <c r="B102" s="167" t="s">
        <v>102</v>
      </c>
      <c r="C102" s="83"/>
      <c r="D102" s="83"/>
      <c r="E102" s="83" t="s">
        <v>103</v>
      </c>
      <c r="F102" s="83"/>
      <c r="G102" s="116"/>
      <c r="I102" s="167" t="s">
        <v>102</v>
      </c>
      <c r="J102" s="83"/>
      <c r="K102" s="83"/>
      <c r="L102" s="83" t="s">
        <v>103</v>
      </c>
      <c r="M102" s="83"/>
      <c r="N102" s="116"/>
    </row>
    <row r="103" spans="2:14" ht="17" thickBot="1" x14ac:dyDescent="0.25">
      <c r="B103" s="168" t="s">
        <v>1</v>
      </c>
      <c r="C103" s="98" t="s">
        <v>155</v>
      </c>
      <c r="D103" s="102" t="s">
        <v>156</v>
      </c>
      <c r="E103" s="169" t="s">
        <v>1</v>
      </c>
      <c r="F103" s="98" t="s">
        <v>155</v>
      </c>
      <c r="G103" s="103" t="s">
        <v>156</v>
      </c>
      <c r="I103" s="168" t="s">
        <v>1</v>
      </c>
      <c r="J103" s="98" t="s">
        <v>155</v>
      </c>
      <c r="K103" s="102" t="s">
        <v>156</v>
      </c>
      <c r="L103" s="169" t="s">
        <v>1</v>
      </c>
      <c r="M103" s="98" t="s">
        <v>155</v>
      </c>
      <c r="N103" s="103" t="s">
        <v>156</v>
      </c>
    </row>
    <row r="104" spans="2:14" x14ac:dyDescent="0.2">
      <c r="B104" s="20">
        <v>42370</v>
      </c>
      <c r="C104" s="19" t="s">
        <v>104</v>
      </c>
      <c r="D104" s="18">
        <v>3520</v>
      </c>
      <c r="E104" s="20">
        <v>42735</v>
      </c>
      <c r="F104" s="19" t="s">
        <v>77</v>
      </c>
      <c r="G104">
        <v>21800</v>
      </c>
      <c r="I104" s="30">
        <v>42735</v>
      </c>
      <c r="J104" t="s">
        <v>107</v>
      </c>
      <c r="K104">
        <v>40005</v>
      </c>
      <c r="L104" s="30">
        <v>42735</v>
      </c>
      <c r="M104" t="s">
        <v>206</v>
      </c>
      <c r="N104">
        <v>40005</v>
      </c>
    </row>
    <row r="105" spans="2:14" x14ac:dyDescent="0.2">
      <c r="B105" s="30">
        <v>42448</v>
      </c>
      <c r="C105" t="s">
        <v>18</v>
      </c>
      <c r="D105">
        <v>23000</v>
      </c>
      <c r="F105" t="s">
        <v>107</v>
      </c>
      <c r="G105">
        <v>4720</v>
      </c>
      <c r="M105" t="s">
        <v>104</v>
      </c>
      <c r="N105">
        <v>40005</v>
      </c>
    </row>
    <row r="106" spans="2:14" ht="16" thickBot="1" x14ac:dyDescent="0.25">
      <c r="D106" s="43">
        <f>SUM(D104:D105)</f>
        <v>26520</v>
      </c>
      <c r="G106" s="43">
        <v>26520</v>
      </c>
    </row>
    <row r="107" spans="2:14" ht="16" x14ac:dyDescent="0.2">
      <c r="C107" t="s">
        <v>104</v>
      </c>
      <c r="D107">
        <v>4720</v>
      </c>
      <c r="I107" s="159" t="s">
        <v>205</v>
      </c>
      <c r="J107" s="160"/>
      <c r="K107" s="160"/>
      <c r="L107" s="160"/>
      <c r="M107" s="160"/>
      <c r="N107" s="161"/>
    </row>
    <row r="108" spans="2:14" ht="17" thickBot="1" x14ac:dyDescent="0.25">
      <c r="I108" s="167" t="s">
        <v>102</v>
      </c>
      <c r="J108" s="83"/>
      <c r="K108" s="83"/>
      <c r="L108" s="83" t="s">
        <v>103</v>
      </c>
      <c r="M108" s="83"/>
      <c r="N108" s="116"/>
    </row>
    <row r="109" spans="2:14" ht="17" thickBot="1" x14ac:dyDescent="0.25">
      <c r="B109" s="104" t="s">
        <v>209</v>
      </c>
      <c r="C109" s="91"/>
      <c r="D109" s="91"/>
      <c r="E109" s="91"/>
      <c r="F109" s="91"/>
      <c r="G109" s="92"/>
      <c r="I109" s="168" t="s">
        <v>1</v>
      </c>
      <c r="J109" s="98" t="s">
        <v>155</v>
      </c>
      <c r="K109" s="102" t="s">
        <v>156</v>
      </c>
      <c r="L109" s="169" t="s">
        <v>1</v>
      </c>
      <c r="M109" s="98" t="s">
        <v>155</v>
      </c>
      <c r="N109" s="103" t="s">
        <v>156</v>
      </c>
    </row>
    <row r="110" spans="2:14" ht="16" x14ac:dyDescent="0.2">
      <c r="B110" s="167" t="s">
        <v>102</v>
      </c>
      <c r="C110" s="83"/>
      <c r="D110" s="83"/>
      <c r="E110" s="83" t="s">
        <v>103</v>
      </c>
      <c r="F110" s="83"/>
      <c r="G110" s="116"/>
      <c r="I110" s="30">
        <v>42735</v>
      </c>
      <c r="J110" t="s">
        <v>207</v>
      </c>
      <c r="K110">
        <v>40005</v>
      </c>
      <c r="L110" s="30">
        <v>42449</v>
      </c>
      <c r="M110" t="s">
        <v>18</v>
      </c>
      <c r="N110">
        <v>63000</v>
      </c>
    </row>
    <row r="111" spans="2:14" ht="17" thickBot="1" x14ac:dyDescent="0.25">
      <c r="B111" s="168" t="s">
        <v>1</v>
      </c>
      <c r="C111" s="98" t="s">
        <v>155</v>
      </c>
      <c r="D111" s="102" t="s">
        <v>156</v>
      </c>
      <c r="E111" s="169" t="s">
        <v>1</v>
      </c>
      <c r="F111" s="98" t="s">
        <v>155</v>
      </c>
      <c r="G111" s="103" t="s">
        <v>156</v>
      </c>
      <c r="J111" t="s">
        <v>107</v>
      </c>
      <c r="K111">
        <v>22995</v>
      </c>
    </row>
    <row r="112" spans="2:14" x14ac:dyDescent="0.2">
      <c r="F112" t="s">
        <v>104</v>
      </c>
      <c r="G112">
        <v>25000</v>
      </c>
      <c r="K112" s="43">
        <v>63000</v>
      </c>
      <c r="N112" s="43">
        <v>63000</v>
      </c>
    </row>
    <row r="113" spans="2:14" x14ac:dyDescent="0.2">
      <c r="C113" t="s">
        <v>107</v>
      </c>
      <c r="D113" s="56">
        <v>246366.1</v>
      </c>
      <c r="F113" t="s">
        <v>210</v>
      </c>
      <c r="G113" s="11">
        <v>221366.1</v>
      </c>
      <c r="M113" t="s">
        <v>104</v>
      </c>
      <c r="N113">
        <v>22995</v>
      </c>
    </row>
    <row r="114" spans="2:14" x14ac:dyDescent="0.2">
      <c r="D114">
        <v>246366</v>
      </c>
      <c r="G114">
        <f>SUM(G112:G113)</f>
        <v>246366.1</v>
      </c>
    </row>
    <row r="115" spans="2:14" ht="16" thickBot="1" x14ac:dyDescent="0.25">
      <c r="F115" t="s">
        <v>107</v>
      </c>
      <c r="G115" s="56">
        <v>246366.1</v>
      </c>
    </row>
    <row r="116" spans="2:14" ht="17" thickBot="1" x14ac:dyDescent="0.25">
      <c r="I116" s="159" t="s">
        <v>258</v>
      </c>
      <c r="J116" s="160"/>
      <c r="K116" s="160"/>
      <c r="L116" s="160"/>
      <c r="M116" s="160"/>
      <c r="N116" s="161"/>
    </row>
    <row r="117" spans="2:14" ht="16" x14ac:dyDescent="0.2">
      <c r="B117" s="159" t="s">
        <v>255</v>
      </c>
      <c r="C117" s="160"/>
      <c r="D117" s="160"/>
      <c r="E117" s="160"/>
      <c r="F117" s="160"/>
      <c r="G117" s="161"/>
      <c r="I117" s="167" t="s">
        <v>102</v>
      </c>
      <c r="J117" s="83"/>
      <c r="K117" s="83"/>
      <c r="L117" s="83" t="s">
        <v>103</v>
      </c>
      <c r="M117" s="83"/>
      <c r="N117" s="116"/>
    </row>
    <row r="118" spans="2:14" ht="17" thickBot="1" x14ac:dyDescent="0.25">
      <c r="B118" s="167" t="s">
        <v>102</v>
      </c>
      <c r="C118" s="83"/>
      <c r="D118" s="83"/>
      <c r="E118" s="83" t="s">
        <v>103</v>
      </c>
      <c r="F118" s="83"/>
      <c r="G118" s="116"/>
      <c r="I118" s="168" t="s">
        <v>1</v>
      </c>
      <c r="J118" s="98" t="s">
        <v>155</v>
      </c>
      <c r="K118" s="102" t="s">
        <v>156</v>
      </c>
      <c r="L118" s="169" t="s">
        <v>1</v>
      </c>
      <c r="M118" s="98" t="s">
        <v>155</v>
      </c>
      <c r="N118" s="103" t="s">
        <v>156</v>
      </c>
    </row>
    <row r="119" spans="2:14" ht="17" thickBot="1" x14ac:dyDescent="0.25">
      <c r="B119" s="168" t="s">
        <v>1</v>
      </c>
      <c r="C119" s="98" t="s">
        <v>155</v>
      </c>
      <c r="D119" s="102" t="s">
        <v>156</v>
      </c>
      <c r="E119" s="169" t="s">
        <v>1</v>
      </c>
      <c r="F119" s="98" t="s">
        <v>155</v>
      </c>
      <c r="G119" s="103" t="s">
        <v>156</v>
      </c>
      <c r="L119" s="30">
        <v>42481</v>
      </c>
      <c r="M119" t="s">
        <v>18</v>
      </c>
      <c r="N119">
        <v>1845000</v>
      </c>
    </row>
    <row r="120" spans="2:14" x14ac:dyDescent="0.2">
      <c r="C120" t="s">
        <v>117</v>
      </c>
      <c r="D120">
        <v>90000</v>
      </c>
      <c r="E120" s="30">
        <v>42370</v>
      </c>
      <c r="F120" t="s">
        <v>104</v>
      </c>
      <c r="G120">
        <v>2000000</v>
      </c>
      <c r="L120" s="30">
        <v>42597</v>
      </c>
      <c r="M120" t="s">
        <v>18</v>
      </c>
      <c r="N120">
        <v>1170000</v>
      </c>
    </row>
    <row r="121" spans="2:14" x14ac:dyDescent="0.2">
      <c r="C121" t="s">
        <v>107</v>
      </c>
      <c r="D121">
        <v>2404900</v>
      </c>
      <c r="E121" s="30">
        <v>42735</v>
      </c>
      <c r="F121" t="s">
        <v>256</v>
      </c>
      <c r="G121">
        <v>494900</v>
      </c>
      <c r="J121" t="s">
        <v>107</v>
      </c>
      <c r="K121">
        <v>4200050</v>
      </c>
      <c r="L121" s="30">
        <v>42693</v>
      </c>
      <c r="M121" t="s">
        <v>18</v>
      </c>
      <c r="N121">
        <v>1185050</v>
      </c>
    </row>
    <row r="122" spans="2:14" x14ac:dyDescent="0.2">
      <c r="D122">
        <v>2494900</v>
      </c>
      <c r="G122">
        <f>SUM(G120:G121)</f>
        <v>2494900</v>
      </c>
      <c r="K122" s="43">
        <v>4200050</v>
      </c>
      <c r="N122" s="43">
        <f>SUM(N119:N121)</f>
        <v>4200050</v>
      </c>
    </row>
    <row r="123" spans="2:14" x14ac:dyDescent="0.2">
      <c r="F123" t="s">
        <v>104</v>
      </c>
      <c r="G123">
        <v>2404900</v>
      </c>
    </row>
    <row r="124" spans="2:14" ht="16" thickBot="1" x14ac:dyDescent="0.25"/>
    <row r="125" spans="2:14" ht="16" x14ac:dyDescent="0.2">
      <c r="B125" s="159" t="s">
        <v>259</v>
      </c>
      <c r="C125" s="160"/>
      <c r="D125" s="160"/>
      <c r="E125" s="160"/>
      <c r="F125" s="160"/>
      <c r="G125" s="161"/>
      <c r="I125" s="159" t="s">
        <v>262</v>
      </c>
      <c r="J125" s="160"/>
      <c r="K125" s="160"/>
      <c r="L125" s="160"/>
      <c r="M125" s="160"/>
      <c r="N125" s="161"/>
    </row>
    <row r="126" spans="2:14" ht="16" x14ac:dyDescent="0.2">
      <c r="B126" s="167" t="s">
        <v>102</v>
      </c>
      <c r="C126" s="83"/>
      <c r="D126" s="83"/>
      <c r="E126" s="83" t="s">
        <v>103</v>
      </c>
      <c r="F126" s="83"/>
      <c r="G126" s="116"/>
      <c r="I126" s="167" t="s">
        <v>102</v>
      </c>
      <c r="J126" s="83"/>
      <c r="K126" s="83"/>
      <c r="L126" s="83" t="s">
        <v>103</v>
      </c>
      <c r="M126" s="83"/>
      <c r="N126" s="116"/>
    </row>
    <row r="127" spans="2:14" ht="17" thickBot="1" x14ac:dyDescent="0.25">
      <c r="B127" s="168" t="s">
        <v>1</v>
      </c>
      <c r="C127" s="98" t="s">
        <v>155</v>
      </c>
      <c r="D127" s="102" t="s">
        <v>156</v>
      </c>
      <c r="E127" s="169" t="s">
        <v>1</v>
      </c>
      <c r="F127" s="98" t="s">
        <v>155</v>
      </c>
      <c r="G127" s="103" t="s">
        <v>156</v>
      </c>
      <c r="I127" s="168" t="s">
        <v>1</v>
      </c>
      <c r="J127" s="98" t="s">
        <v>155</v>
      </c>
      <c r="K127" s="102" t="s">
        <v>156</v>
      </c>
      <c r="L127" s="169" t="s">
        <v>1</v>
      </c>
      <c r="M127" s="98" t="s">
        <v>155</v>
      </c>
      <c r="N127" s="103" t="s">
        <v>156</v>
      </c>
    </row>
    <row r="128" spans="2:14" x14ac:dyDescent="0.2">
      <c r="B128" s="30">
        <v>42481</v>
      </c>
      <c r="C128" t="s">
        <v>38</v>
      </c>
      <c r="D128">
        <v>1170000</v>
      </c>
      <c r="J128" t="s">
        <v>204</v>
      </c>
      <c r="K128">
        <v>23675.78</v>
      </c>
      <c r="L128" s="30">
        <v>42735</v>
      </c>
      <c r="M128" t="s">
        <v>263</v>
      </c>
      <c r="N128">
        <v>23675.78</v>
      </c>
    </row>
    <row r="129" spans="2:7" x14ac:dyDescent="0.2">
      <c r="B129" s="30">
        <v>42597</v>
      </c>
      <c r="C129" t="s">
        <v>38</v>
      </c>
      <c r="D129" s="57">
        <v>702000</v>
      </c>
    </row>
    <row r="130" spans="2:7" x14ac:dyDescent="0.2">
      <c r="B130" s="30">
        <v>42693</v>
      </c>
      <c r="C130" t="s">
        <v>38</v>
      </c>
      <c r="D130">
        <v>692000</v>
      </c>
      <c r="F130" t="s">
        <v>107</v>
      </c>
      <c r="G130">
        <v>2564000</v>
      </c>
    </row>
    <row r="131" spans="2:7" x14ac:dyDescent="0.2">
      <c r="D131" s="43">
        <f>SUM(D128:D130)</f>
        <v>2564000</v>
      </c>
      <c r="G131" s="43">
        <v>2564000</v>
      </c>
    </row>
    <row r="132" spans="2:7" ht="16" thickBot="1" x14ac:dyDescent="0.25"/>
    <row r="133" spans="2:7" ht="16" x14ac:dyDescent="0.2">
      <c r="B133" s="159" t="s">
        <v>264</v>
      </c>
      <c r="C133" s="160"/>
      <c r="D133" s="160"/>
      <c r="E133" s="160"/>
      <c r="F133" s="160"/>
      <c r="G133" s="161"/>
    </row>
    <row r="134" spans="2:7" ht="16" x14ac:dyDescent="0.2">
      <c r="B134" s="167" t="s">
        <v>102</v>
      </c>
      <c r="C134" s="83"/>
      <c r="D134" s="83"/>
      <c r="E134" s="83" t="s">
        <v>103</v>
      </c>
      <c r="F134" s="83"/>
      <c r="G134" s="116"/>
    </row>
    <row r="135" spans="2:7" ht="17" thickBot="1" x14ac:dyDescent="0.25">
      <c r="B135" s="168" t="s">
        <v>1</v>
      </c>
      <c r="C135" s="98" t="s">
        <v>155</v>
      </c>
      <c r="D135" s="102" t="s">
        <v>156</v>
      </c>
      <c r="E135" s="169" t="s">
        <v>1</v>
      </c>
      <c r="F135" s="98" t="s">
        <v>155</v>
      </c>
      <c r="G135" s="103" t="s">
        <v>156</v>
      </c>
    </row>
    <row r="136" spans="2:7" x14ac:dyDescent="0.2">
      <c r="B136" s="30">
        <v>42491</v>
      </c>
      <c r="C136" t="s">
        <v>18</v>
      </c>
      <c r="D136">
        <v>155000</v>
      </c>
      <c r="E136" s="30">
        <v>42370</v>
      </c>
      <c r="F136" t="s">
        <v>104</v>
      </c>
      <c r="G136">
        <v>155000</v>
      </c>
    </row>
    <row r="137" spans="2:7" x14ac:dyDescent="0.2">
      <c r="C137" t="s">
        <v>107</v>
      </c>
      <c r="D137">
        <v>244800</v>
      </c>
      <c r="E137" t="s">
        <v>265</v>
      </c>
      <c r="F137" t="s">
        <v>266</v>
      </c>
      <c r="G137">
        <v>244800</v>
      </c>
    </row>
    <row r="138" spans="2:7" x14ac:dyDescent="0.2">
      <c r="D138" s="43">
        <f>SUM(D136:D137)</f>
        <v>399800</v>
      </c>
      <c r="G138" s="43">
        <f>SUM(G136:G137)</f>
        <v>399800</v>
      </c>
    </row>
  </sheetData>
  <mergeCells count="77">
    <mergeCell ref="B133:G133"/>
    <mergeCell ref="B134:D134"/>
    <mergeCell ref="E134:G134"/>
    <mergeCell ref="I116:N116"/>
    <mergeCell ref="I117:K117"/>
    <mergeCell ref="L117:N117"/>
    <mergeCell ref="B125:G125"/>
    <mergeCell ref="B126:D126"/>
    <mergeCell ref="E126:G126"/>
    <mergeCell ref="I125:N125"/>
    <mergeCell ref="I126:K126"/>
    <mergeCell ref="L126:N126"/>
    <mergeCell ref="C2:F2"/>
    <mergeCell ref="C16:G16"/>
    <mergeCell ref="C23:G23"/>
    <mergeCell ref="B31:G31"/>
    <mergeCell ref="B41:G41"/>
    <mergeCell ref="B9:G9"/>
    <mergeCell ref="B10:D10"/>
    <mergeCell ref="E10:G10"/>
    <mergeCell ref="I3:K3"/>
    <mergeCell ref="L3:N3"/>
    <mergeCell ref="I2:N2"/>
    <mergeCell ref="I35:K35"/>
    <mergeCell ref="L35:N35"/>
    <mergeCell ref="J34:M34"/>
    <mergeCell ref="I42:N42"/>
    <mergeCell ref="I43:K43"/>
    <mergeCell ref="L43:N43"/>
    <mergeCell ref="I50:N50"/>
    <mergeCell ref="I51:K51"/>
    <mergeCell ref="L51:N51"/>
    <mergeCell ref="B56:G56"/>
    <mergeCell ref="B57:D57"/>
    <mergeCell ref="E57:G57"/>
    <mergeCell ref="B63:G63"/>
    <mergeCell ref="B64:D64"/>
    <mergeCell ref="E64:G64"/>
    <mergeCell ref="B74:G74"/>
    <mergeCell ref="B75:D75"/>
    <mergeCell ref="E75:G75"/>
    <mergeCell ref="I60:N60"/>
    <mergeCell ref="I61:K61"/>
    <mergeCell ref="L61:N61"/>
    <mergeCell ref="I69:N69"/>
    <mergeCell ref="I70:K70"/>
    <mergeCell ref="L70:N70"/>
    <mergeCell ref="B84:G84"/>
    <mergeCell ref="B85:D85"/>
    <mergeCell ref="E85:G85"/>
    <mergeCell ref="I77:N77"/>
    <mergeCell ref="I78:K78"/>
    <mergeCell ref="L78:N78"/>
    <mergeCell ref="I84:N84"/>
    <mergeCell ref="I85:K85"/>
    <mergeCell ref="L85:N85"/>
    <mergeCell ref="B93:G93"/>
    <mergeCell ref="B94:D94"/>
    <mergeCell ref="E94:G94"/>
    <mergeCell ref="E102:G102"/>
    <mergeCell ref="B101:G101"/>
    <mergeCell ref="B102:D102"/>
    <mergeCell ref="I93:N93"/>
    <mergeCell ref="I94:K94"/>
    <mergeCell ref="L94:N94"/>
    <mergeCell ref="I108:K108"/>
    <mergeCell ref="L108:N108"/>
    <mergeCell ref="I107:N107"/>
    <mergeCell ref="I101:N101"/>
    <mergeCell ref="I102:K102"/>
    <mergeCell ref="L102:N102"/>
    <mergeCell ref="B109:G109"/>
    <mergeCell ref="B110:D110"/>
    <mergeCell ref="E110:G110"/>
    <mergeCell ref="B117:G117"/>
    <mergeCell ref="B118:D118"/>
    <mergeCell ref="E118:G118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7"/>
  <sheetViews>
    <sheetView workbookViewId="0">
      <selection activeCell="J19" sqref="J19"/>
    </sheetView>
  </sheetViews>
  <sheetFormatPr baseColWidth="10" defaultColWidth="8.83203125" defaultRowHeight="15" x14ac:dyDescent="0.2"/>
  <cols>
    <col min="3" max="3" width="23.5" customWidth="1"/>
    <col min="6" max="8" width="14.33203125" bestFit="1" customWidth="1"/>
  </cols>
  <sheetData>
    <row r="1" spans="2:8" ht="16" thickBot="1" x14ac:dyDescent="0.25"/>
    <row r="2" spans="2:8" ht="15" customHeight="1" x14ac:dyDescent="0.2">
      <c r="C2" s="159" t="s">
        <v>211</v>
      </c>
      <c r="D2" s="160"/>
      <c r="E2" s="160"/>
      <c r="F2" s="160"/>
      <c r="G2" s="160"/>
      <c r="H2" s="161"/>
    </row>
    <row r="3" spans="2:8" ht="16" x14ac:dyDescent="0.2">
      <c r="C3" s="162" t="s">
        <v>212</v>
      </c>
      <c r="D3" s="163"/>
      <c r="E3" s="163"/>
      <c r="F3" s="163"/>
      <c r="G3" s="163"/>
      <c r="H3" s="166"/>
    </row>
    <row r="4" spans="2:8" ht="16" x14ac:dyDescent="0.2">
      <c r="C4" s="188" t="s">
        <v>213</v>
      </c>
      <c r="D4" s="189"/>
      <c r="E4" s="189"/>
      <c r="F4" s="163"/>
      <c r="G4" s="163"/>
      <c r="H4" s="166"/>
    </row>
    <row r="5" spans="2:8" ht="16" x14ac:dyDescent="0.2">
      <c r="C5" s="93"/>
      <c r="D5" s="80"/>
      <c r="E5" s="80"/>
      <c r="F5" s="80">
        <v>2019</v>
      </c>
      <c r="G5" s="80">
        <v>2018</v>
      </c>
      <c r="H5" s="96">
        <v>2017</v>
      </c>
    </row>
    <row r="6" spans="2:8" ht="16" x14ac:dyDescent="0.2">
      <c r="C6" s="93" t="s">
        <v>40</v>
      </c>
      <c r="D6" s="80"/>
      <c r="E6" s="80"/>
      <c r="F6" s="84">
        <v>4200050</v>
      </c>
      <c r="G6" s="84">
        <v>2280000</v>
      </c>
      <c r="H6" s="101">
        <v>2500000</v>
      </c>
    </row>
    <row r="7" spans="2:8" ht="16" x14ac:dyDescent="0.2">
      <c r="B7" s="58" t="s">
        <v>195</v>
      </c>
      <c r="C7" s="93" t="s">
        <v>41</v>
      </c>
      <c r="D7" s="80"/>
      <c r="E7" s="80"/>
      <c r="F7" s="84">
        <v>2564000</v>
      </c>
      <c r="G7" s="84">
        <v>850000</v>
      </c>
      <c r="H7" s="101">
        <v>780000</v>
      </c>
    </row>
    <row r="8" spans="2:8" ht="16" x14ac:dyDescent="0.2">
      <c r="C8" s="125" t="s">
        <v>261</v>
      </c>
      <c r="D8" s="80"/>
      <c r="E8" s="80"/>
      <c r="F8" s="84">
        <f>F6-F7</f>
        <v>1636050</v>
      </c>
      <c r="G8" s="84">
        <f t="shared" ref="G8:H8" si="0">G6-G7</f>
        <v>1430000</v>
      </c>
      <c r="H8" s="101">
        <f t="shared" si="0"/>
        <v>1720000</v>
      </c>
    </row>
    <row r="9" spans="2:8" ht="16" x14ac:dyDescent="0.2">
      <c r="C9" s="192" t="s">
        <v>271</v>
      </c>
      <c r="D9" s="80"/>
      <c r="E9" s="80"/>
      <c r="F9" s="84"/>
      <c r="G9" s="84"/>
      <c r="H9" s="101"/>
    </row>
    <row r="10" spans="2:8" ht="16" x14ac:dyDescent="0.2">
      <c r="C10" s="93" t="s">
        <v>224</v>
      </c>
      <c r="D10" s="80"/>
      <c r="E10" s="80"/>
      <c r="F10" s="84">
        <v>23675.78</v>
      </c>
      <c r="G10" s="84">
        <v>23676</v>
      </c>
      <c r="H10" s="101">
        <v>21574</v>
      </c>
    </row>
    <row r="11" spans="2:8" ht="16" x14ac:dyDescent="0.2">
      <c r="C11" s="93" t="s">
        <v>222</v>
      </c>
      <c r="D11" s="80"/>
      <c r="E11" s="80"/>
      <c r="F11" s="84">
        <v>800000</v>
      </c>
      <c r="G11" s="84" t="s">
        <v>195</v>
      </c>
      <c r="H11" s="101">
        <v>34900</v>
      </c>
    </row>
    <row r="12" spans="2:8" ht="13.5" customHeight="1" x14ac:dyDescent="0.2">
      <c r="C12" s="125" t="s">
        <v>260</v>
      </c>
      <c r="D12" s="80"/>
      <c r="E12" s="80"/>
      <c r="F12" s="84">
        <f>SUM(F8:F11)</f>
        <v>2459725.7800000003</v>
      </c>
      <c r="G12" s="84">
        <f t="shared" ref="G12" si="1">G8-SUM(G10:G11)</f>
        <v>1406324</v>
      </c>
      <c r="H12" s="101">
        <f>H8-SUM(H10:H11)</f>
        <v>1663526</v>
      </c>
    </row>
    <row r="13" spans="2:8" ht="16" x14ac:dyDescent="0.2">
      <c r="C13" s="125"/>
      <c r="D13" s="80"/>
      <c r="E13" s="80"/>
      <c r="F13" s="84"/>
      <c r="G13" s="84"/>
      <c r="H13" s="101"/>
    </row>
    <row r="14" spans="2:8" ht="16" x14ac:dyDescent="0.2">
      <c r="C14" s="125" t="s">
        <v>270</v>
      </c>
      <c r="D14" s="80"/>
      <c r="E14" s="80"/>
      <c r="F14" s="84"/>
      <c r="G14" s="84"/>
      <c r="H14" s="101"/>
    </row>
    <row r="15" spans="2:8" ht="16" x14ac:dyDescent="0.2">
      <c r="C15" s="93" t="s">
        <v>67</v>
      </c>
      <c r="D15" s="80"/>
      <c r="E15" s="80"/>
      <c r="F15" s="84">
        <v>1054000</v>
      </c>
      <c r="G15" s="84">
        <v>565000</v>
      </c>
      <c r="H15" s="101">
        <v>785000</v>
      </c>
    </row>
    <row r="16" spans="2:8" ht="16" x14ac:dyDescent="0.2">
      <c r="C16" s="93" t="s">
        <v>214</v>
      </c>
      <c r="D16" s="80"/>
      <c r="E16" s="80"/>
      <c r="F16" s="84">
        <v>61000</v>
      </c>
      <c r="G16" s="84">
        <v>37050</v>
      </c>
      <c r="H16" s="101">
        <v>37500</v>
      </c>
    </row>
    <row r="17" spans="3:8" ht="16" x14ac:dyDescent="0.2">
      <c r="C17" s="93" t="s">
        <v>215</v>
      </c>
      <c r="D17" s="80"/>
      <c r="E17" s="80"/>
      <c r="F17" s="84">
        <v>162333</v>
      </c>
      <c r="G17" s="84">
        <v>23905</v>
      </c>
      <c r="H17" s="101">
        <v>21097</v>
      </c>
    </row>
    <row r="18" spans="3:8" ht="16" x14ac:dyDescent="0.2">
      <c r="C18" s="93" t="s">
        <v>216</v>
      </c>
      <c r="D18" s="80"/>
      <c r="E18" s="80"/>
      <c r="F18" s="84">
        <v>71342</v>
      </c>
      <c r="G18" s="84">
        <v>18009</v>
      </c>
      <c r="H18" s="101">
        <v>17080</v>
      </c>
    </row>
    <row r="19" spans="3:8" ht="16" x14ac:dyDescent="0.2">
      <c r="C19" s="93" t="s">
        <v>217</v>
      </c>
      <c r="D19" s="80"/>
      <c r="E19" s="80"/>
      <c r="F19" s="84">
        <v>9900</v>
      </c>
      <c r="G19" s="84">
        <v>2900</v>
      </c>
      <c r="H19" s="101">
        <v>1400</v>
      </c>
    </row>
    <row r="20" spans="3:8" ht="16" x14ac:dyDescent="0.2">
      <c r="C20" s="93" t="s">
        <v>218</v>
      </c>
      <c r="D20" s="80"/>
      <c r="E20" s="80"/>
      <c r="F20" s="84">
        <v>21800</v>
      </c>
      <c r="G20" s="84">
        <v>6000</v>
      </c>
      <c r="H20" s="101">
        <v>5000</v>
      </c>
    </row>
    <row r="21" spans="3:8" ht="16" x14ac:dyDescent="0.2">
      <c r="C21" s="93" t="s">
        <v>219</v>
      </c>
      <c r="D21" s="80"/>
      <c r="E21" s="80"/>
      <c r="F21" s="84">
        <v>47942</v>
      </c>
      <c r="G21" s="84">
        <v>23000</v>
      </c>
      <c r="H21" s="101">
        <v>25000</v>
      </c>
    </row>
    <row r="22" spans="3:8" ht="16" x14ac:dyDescent="0.2">
      <c r="C22" s="93" t="s">
        <v>220</v>
      </c>
      <c r="D22" s="80"/>
      <c r="E22" s="80"/>
      <c r="F22" s="84">
        <v>43500</v>
      </c>
      <c r="G22" s="84">
        <v>60750</v>
      </c>
      <c r="H22" s="101">
        <v>45000</v>
      </c>
    </row>
    <row r="23" spans="3:8" ht="16" x14ac:dyDescent="0.2">
      <c r="C23" s="93" t="s">
        <v>221</v>
      </c>
      <c r="D23" s="80"/>
      <c r="E23" s="80"/>
      <c r="F23" s="84">
        <v>498625</v>
      </c>
      <c r="G23" s="84">
        <v>500000</v>
      </c>
      <c r="H23" s="101">
        <v>500000</v>
      </c>
    </row>
    <row r="24" spans="3:8" ht="16" x14ac:dyDescent="0.2">
      <c r="C24" s="93" t="s">
        <v>257</v>
      </c>
      <c r="D24" s="80"/>
      <c r="E24" s="80"/>
      <c r="F24" s="84">
        <v>73863.5</v>
      </c>
      <c r="G24" s="84">
        <v>56250</v>
      </c>
      <c r="H24" s="101">
        <v>56250</v>
      </c>
    </row>
    <row r="25" spans="3:8" ht="16" x14ac:dyDescent="0.2">
      <c r="C25" s="93" t="s">
        <v>223</v>
      </c>
      <c r="D25" s="80"/>
      <c r="E25" s="80"/>
      <c r="F25" s="84" t="s">
        <v>195</v>
      </c>
      <c r="G25" s="84" t="s">
        <v>195</v>
      </c>
      <c r="H25" s="101">
        <v>120000</v>
      </c>
    </row>
    <row r="26" spans="3:8" ht="16" x14ac:dyDescent="0.2">
      <c r="C26" s="125" t="s">
        <v>279</v>
      </c>
      <c r="D26" s="80"/>
      <c r="E26" s="80"/>
      <c r="F26" s="84">
        <f>F12-SUM(F15:F25)</f>
        <v>415420.28000000026</v>
      </c>
      <c r="G26" s="84">
        <f t="shared" ref="G26:H26" si="2">G12-SUM(G15:G25)</f>
        <v>113460</v>
      </c>
      <c r="H26" s="101">
        <f t="shared" si="2"/>
        <v>50199</v>
      </c>
    </row>
    <row r="27" spans="3:8" ht="17" thickBot="1" x14ac:dyDescent="0.25">
      <c r="C27" s="112"/>
      <c r="D27" s="171"/>
      <c r="E27" s="171"/>
      <c r="F27" s="171"/>
      <c r="G27" s="171"/>
      <c r="H27" s="190"/>
    </row>
  </sheetData>
  <mergeCells count="3">
    <mergeCell ref="C2:H2"/>
    <mergeCell ref="C3:H3"/>
    <mergeCell ref="C4:H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L48"/>
  <sheetViews>
    <sheetView workbookViewId="0">
      <selection activeCell="L39" sqref="L39"/>
    </sheetView>
  </sheetViews>
  <sheetFormatPr baseColWidth="10" defaultColWidth="8.83203125" defaultRowHeight="15" x14ac:dyDescent="0.2"/>
  <cols>
    <col min="3" max="3" width="13.83203125" customWidth="1"/>
    <col min="6" max="6" width="23.33203125" customWidth="1"/>
    <col min="7" max="7" width="15.33203125" customWidth="1"/>
    <col min="8" max="9" width="15" bestFit="1" customWidth="1"/>
    <col min="12" max="12" width="11.5" bestFit="1" customWidth="1"/>
  </cols>
  <sheetData>
    <row r="1" spans="3:12" ht="16" thickBot="1" x14ac:dyDescent="0.25"/>
    <row r="2" spans="3:12" ht="16" x14ac:dyDescent="0.2">
      <c r="C2" s="152" t="s">
        <v>211</v>
      </c>
      <c r="D2" s="150"/>
      <c r="E2" s="150"/>
      <c r="F2" s="150"/>
      <c r="G2" s="150"/>
      <c r="H2" s="150"/>
      <c r="I2" s="151"/>
    </row>
    <row r="3" spans="3:12" ht="16" x14ac:dyDescent="0.2">
      <c r="C3" s="153" t="s">
        <v>225</v>
      </c>
      <c r="D3" s="79"/>
      <c r="E3" s="79"/>
      <c r="F3" s="79"/>
      <c r="G3" s="79"/>
      <c r="H3" s="79"/>
      <c r="I3" s="154"/>
    </row>
    <row r="4" spans="3:12" ht="16" x14ac:dyDescent="0.2">
      <c r="C4" s="153" t="s">
        <v>213</v>
      </c>
      <c r="D4" s="79"/>
      <c r="E4" s="79"/>
      <c r="F4" s="79"/>
      <c r="G4" s="79"/>
      <c r="H4" s="79"/>
      <c r="I4" s="154"/>
    </row>
    <row r="5" spans="3:12" ht="17" thickBot="1" x14ac:dyDescent="0.25">
      <c r="C5" s="182"/>
      <c r="D5" s="183"/>
      <c r="E5" s="183"/>
      <c r="F5" s="183"/>
      <c r="G5" s="183"/>
      <c r="H5" s="183"/>
      <c r="I5" s="193"/>
    </row>
    <row r="6" spans="3:12" ht="17" thickBot="1" x14ac:dyDescent="0.25">
      <c r="C6" s="194" t="s">
        <v>172</v>
      </c>
      <c r="D6" s="195"/>
      <c r="E6" s="195"/>
      <c r="F6" s="195"/>
      <c r="G6" s="191">
        <v>2019</v>
      </c>
      <c r="H6" s="191">
        <v>2018</v>
      </c>
      <c r="I6" s="198">
        <v>2017</v>
      </c>
    </row>
    <row r="7" spans="3:12" ht="16" x14ac:dyDescent="0.2">
      <c r="C7" s="184" t="s">
        <v>18</v>
      </c>
      <c r="D7" s="185"/>
      <c r="E7" s="185"/>
      <c r="F7" s="185"/>
      <c r="G7" s="196">
        <v>2422070</v>
      </c>
      <c r="H7" s="196">
        <v>525710</v>
      </c>
      <c r="I7" s="187">
        <v>658079</v>
      </c>
    </row>
    <row r="8" spans="3:12" ht="16" x14ac:dyDescent="0.2">
      <c r="C8" s="184" t="s">
        <v>226</v>
      </c>
      <c r="D8" s="185"/>
      <c r="E8" s="185"/>
      <c r="F8" s="185"/>
      <c r="G8" s="196">
        <v>117000</v>
      </c>
      <c r="H8" s="196">
        <v>75000</v>
      </c>
      <c r="I8" s="187">
        <v>15000</v>
      </c>
    </row>
    <row r="9" spans="3:12" ht="16" x14ac:dyDescent="0.2">
      <c r="C9" s="184" t="s">
        <v>54</v>
      </c>
      <c r="D9" s="185"/>
      <c r="E9" s="185"/>
      <c r="F9" s="185"/>
      <c r="G9" s="196">
        <v>226366.07500000001</v>
      </c>
      <c r="H9" s="196">
        <v>455000</v>
      </c>
      <c r="I9" s="187">
        <v>525000</v>
      </c>
    </row>
    <row r="10" spans="3:12" ht="16" x14ac:dyDescent="0.2">
      <c r="C10" s="155" t="s">
        <v>227</v>
      </c>
      <c r="D10" s="156"/>
      <c r="E10" s="156"/>
      <c r="F10" s="185"/>
      <c r="G10" s="196">
        <v>-12427.5</v>
      </c>
      <c r="H10" s="196">
        <v>-25000</v>
      </c>
      <c r="I10" s="187">
        <v>-105000</v>
      </c>
      <c r="L10" s="60"/>
    </row>
    <row r="11" spans="3:12" ht="16" x14ac:dyDescent="0.2">
      <c r="C11" s="184" t="s">
        <v>228</v>
      </c>
      <c r="D11" s="185"/>
      <c r="E11" s="185"/>
      <c r="F11" s="185"/>
      <c r="G11" s="196">
        <v>23676</v>
      </c>
      <c r="H11" s="196">
        <v>23676</v>
      </c>
      <c r="I11" s="187">
        <v>21574</v>
      </c>
      <c r="L11" s="57"/>
    </row>
    <row r="12" spans="3:12" ht="16" x14ac:dyDescent="0.2">
      <c r="C12" s="184" t="s">
        <v>229</v>
      </c>
      <c r="D12" s="185"/>
      <c r="E12" s="185"/>
      <c r="F12" s="185"/>
      <c r="G12" s="196">
        <v>4358</v>
      </c>
      <c r="H12" s="196" t="s">
        <v>195</v>
      </c>
      <c r="I12" s="187" t="s">
        <v>195</v>
      </c>
    </row>
    <row r="13" spans="3:12" ht="16" x14ac:dyDescent="0.2">
      <c r="C13" s="184" t="s">
        <v>83</v>
      </c>
      <c r="D13" s="185"/>
      <c r="E13" s="185"/>
      <c r="F13" s="185"/>
      <c r="G13" s="196">
        <v>341503</v>
      </c>
      <c r="H13" s="196">
        <v>139836</v>
      </c>
      <c r="I13" s="187">
        <v>148945</v>
      </c>
    </row>
    <row r="14" spans="3:12" ht="16" x14ac:dyDescent="0.2">
      <c r="C14" s="184" t="s">
        <v>125</v>
      </c>
      <c r="D14" s="185"/>
      <c r="E14" s="185"/>
      <c r="F14" s="185"/>
      <c r="G14" s="196">
        <v>102708</v>
      </c>
      <c r="H14" s="196">
        <v>29050</v>
      </c>
      <c r="I14" s="187">
        <v>34982</v>
      </c>
    </row>
    <row r="15" spans="3:12" ht="16" x14ac:dyDescent="0.2">
      <c r="C15" s="184" t="s">
        <v>32</v>
      </c>
      <c r="D15" s="185"/>
      <c r="E15" s="185"/>
      <c r="F15" s="185"/>
      <c r="G15" s="196">
        <v>4720</v>
      </c>
      <c r="H15" s="196">
        <v>3520</v>
      </c>
      <c r="I15" s="187">
        <v>5400</v>
      </c>
    </row>
    <row r="16" spans="3:12" ht="16" x14ac:dyDescent="0.2">
      <c r="C16" s="184" t="s">
        <v>38</v>
      </c>
      <c r="D16" s="185"/>
      <c r="E16" s="185"/>
      <c r="F16" s="185"/>
      <c r="G16" s="196">
        <v>1662050</v>
      </c>
      <c r="H16" s="196">
        <v>975000</v>
      </c>
      <c r="I16" s="187">
        <v>775000</v>
      </c>
    </row>
    <row r="17" spans="3:9" ht="16" x14ac:dyDescent="0.2">
      <c r="C17" s="210"/>
      <c r="D17" s="211"/>
      <c r="E17" s="211"/>
      <c r="F17" s="211" t="s">
        <v>230</v>
      </c>
      <c r="G17" s="212">
        <f>SUM(G7:G16)</f>
        <v>4892023.5750000002</v>
      </c>
      <c r="H17" s="212">
        <v>2201792</v>
      </c>
      <c r="I17" s="213">
        <v>2078980</v>
      </c>
    </row>
    <row r="18" spans="3:9" ht="16" x14ac:dyDescent="0.2">
      <c r="C18" s="184" t="s">
        <v>231</v>
      </c>
      <c r="D18" s="185"/>
      <c r="E18" s="185"/>
      <c r="F18" s="185"/>
      <c r="G18" s="196" t="s">
        <v>195</v>
      </c>
      <c r="H18" s="196" t="s">
        <v>195</v>
      </c>
      <c r="I18" s="187"/>
    </row>
    <row r="19" spans="3:9" ht="16" x14ac:dyDescent="0.2">
      <c r="C19" s="184" t="s">
        <v>163</v>
      </c>
      <c r="D19" s="185"/>
      <c r="E19" s="185"/>
      <c r="F19" s="185"/>
      <c r="G19" s="196">
        <v>4566000</v>
      </c>
      <c r="H19" s="196">
        <v>5000000</v>
      </c>
      <c r="I19" s="187">
        <v>5000000</v>
      </c>
    </row>
    <row r="20" spans="3:9" ht="16" x14ac:dyDescent="0.2">
      <c r="C20" s="184" t="s">
        <v>232</v>
      </c>
      <c r="D20" s="185"/>
      <c r="E20" s="185"/>
      <c r="F20" s="185"/>
      <c r="G20" s="196">
        <v>-2404900</v>
      </c>
      <c r="H20" s="196">
        <v>-2000000</v>
      </c>
      <c r="I20" s="187">
        <v>-1500000</v>
      </c>
    </row>
    <row r="21" spans="3:9" ht="16" x14ac:dyDescent="0.2">
      <c r="C21" s="184" t="s">
        <v>233</v>
      </c>
      <c r="D21" s="185"/>
      <c r="E21" s="185"/>
      <c r="F21" s="185"/>
      <c r="G21" s="196">
        <v>285000</v>
      </c>
      <c r="H21" s="196">
        <v>285000</v>
      </c>
      <c r="I21" s="187" t="s">
        <v>195</v>
      </c>
    </row>
    <row r="22" spans="3:9" ht="16" x14ac:dyDescent="0.2">
      <c r="C22" s="184" t="s">
        <v>167</v>
      </c>
      <c r="D22" s="185"/>
      <c r="E22" s="185"/>
      <c r="F22" s="185"/>
      <c r="G22" s="196">
        <v>1240000</v>
      </c>
      <c r="H22" s="196">
        <v>1450000</v>
      </c>
      <c r="I22" s="187">
        <v>1450000</v>
      </c>
    </row>
    <row r="23" spans="3:9" ht="16" x14ac:dyDescent="0.2">
      <c r="C23" s="184" t="s">
        <v>254</v>
      </c>
      <c r="D23" s="185"/>
      <c r="E23" s="185"/>
      <c r="F23" s="185"/>
      <c r="G23" s="196">
        <v>260000</v>
      </c>
      <c r="H23" s="196" t="s">
        <v>195</v>
      </c>
      <c r="I23" s="187" t="s">
        <v>195</v>
      </c>
    </row>
    <row r="24" spans="3:9" ht="16" x14ac:dyDescent="0.2">
      <c r="C24" s="155" t="s">
        <v>272</v>
      </c>
      <c r="D24" s="156"/>
      <c r="E24" s="156"/>
      <c r="F24" s="185"/>
      <c r="G24" s="196">
        <v>-474000</v>
      </c>
      <c r="H24" s="196"/>
      <c r="I24" s="187"/>
    </row>
    <row r="25" spans="3:9" ht="16" x14ac:dyDescent="0.2">
      <c r="C25" s="184" t="s">
        <v>234</v>
      </c>
      <c r="D25" s="185"/>
      <c r="E25" s="185"/>
      <c r="F25" s="185"/>
      <c r="G25" s="196">
        <v>87000</v>
      </c>
      <c r="H25" s="196" t="s">
        <v>195</v>
      </c>
      <c r="I25" s="187" t="s">
        <v>195</v>
      </c>
    </row>
    <row r="26" spans="3:9" ht="16" x14ac:dyDescent="0.2">
      <c r="C26" s="155" t="s">
        <v>273</v>
      </c>
      <c r="D26" s="156"/>
      <c r="E26" s="156"/>
      <c r="F26" s="185"/>
      <c r="G26" s="196">
        <v>-3625</v>
      </c>
      <c r="H26" s="196"/>
      <c r="I26" s="187"/>
    </row>
    <row r="27" spans="3:9" ht="16" x14ac:dyDescent="0.2">
      <c r="C27" s="184"/>
      <c r="D27" s="185"/>
      <c r="E27" s="185"/>
      <c r="F27" s="185" t="s">
        <v>235</v>
      </c>
      <c r="G27" s="197">
        <f>SUM(G19:G26)</f>
        <v>3555475</v>
      </c>
      <c r="H27" s="197">
        <v>4735000</v>
      </c>
      <c r="I27" s="186">
        <v>4950000</v>
      </c>
    </row>
    <row r="28" spans="3:9" ht="17" thickBot="1" x14ac:dyDescent="0.25">
      <c r="C28" s="210"/>
      <c r="D28" s="211"/>
      <c r="E28" s="211"/>
      <c r="F28" s="211" t="s">
        <v>236</v>
      </c>
      <c r="G28" s="214">
        <f>G27+G17</f>
        <v>8447498.5749999993</v>
      </c>
      <c r="H28" s="214">
        <v>6936792</v>
      </c>
      <c r="I28" s="215">
        <v>7028980</v>
      </c>
    </row>
    <row r="29" spans="3:9" ht="17" thickBot="1" x14ac:dyDescent="0.25">
      <c r="C29" s="199" t="s">
        <v>237</v>
      </c>
      <c r="D29" s="200"/>
      <c r="E29" s="200"/>
      <c r="F29" s="200"/>
      <c r="G29" s="203"/>
      <c r="H29" s="203"/>
      <c r="I29" s="202"/>
    </row>
    <row r="30" spans="3:9" ht="16" x14ac:dyDescent="0.2">
      <c r="C30" s="184" t="s">
        <v>238</v>
      </c>
      <c r="D30" s="185"/>
      <c r="E30" s="185"/>
      <c r="F30" s="185"/>
      <c r="G30" s="196">
        <v>115350</v>
      </c>
      <c r="H30" s="196">
        <v>450000</v>
      </c>
      <c r="I30" s="187">
        <v>570000</v>
      </c>
    </row>
    <row r="31" spans="3:9" ht="16" x14ac:dyDescent="0.2">
      <c r="C31" s="184" t="s">
        <v>239</v>
      </c>
      <c r="D31" s="185"/>
      <c r="E31" s="185"/>
      <c r="F31" s="185"/>
      <c r="G31" s="196">
        <v>36000</v>
      </c>
      <c r="H31" s="196">
        <v>35000</v>
      </c>
      <c r="I31" s="187">
        <v>33000</v>
      </c>
    </row>
    <row r="32" spans="3:9" ht="16" x14ac:dyDescent="0.2">
      <c r="C32" s="184" t="s">
        <v>240</v>
      </c>
      <c r="D32" s="185"/>
      <c r="E32" s="185"/>
      <c r="F32" s="185"/>
      <c r="G32" s="196">
        <v>6563</v>
      </c>
      <c r="H32" s="196" t="s">
        <v>195</v>
      </c>
      <c r="I32" s="187" t="s">
        <v>195</v>
      </c>
    </row>
    <row r="33" spans="3:12" ht="16" x14ac:dyDescent="0.2">
      <c r="C33" s="184" t="s">
        <v>121</v>
      </c>
      <c r="D33" s="185"/>
      <c r="E33" s="185"/>
      <c r="F33" s="185"/>
      <c r="G33" s="196">
        <v>131250</v>
      </c>
      <c r="H33" s="196" t="s">
        <v>195</v>
      </c>
      <c r="I33" s="187" t="s">
        <v>195</v>
      </c>
    </row>
    <row r="34" spans="3:12" ht="16" x14ac:dyDescent="0.2">
      <c r="C34" s="184" t="s">
        <v>241</v>
      </c>
      <c r="D34" s="185"/>
      <c r="E34" s="185"/>
      <c r="F34" s="185"/>
      <c r="G34" s="196">
        <v>22995</v>
      </c>
      <c r="H34" s="196" t="s">
        <v>195</v>
      </c>
      <c r="I34" s="187" t="s">
        <v>195</v>
      </c>
    </row>
    <row r="35" spans="3:12" ht="16" x14ac:dyDescent="0.2">
      <c r="C35" s="184" t="s">
        <v>242</v>
      </c>
      <c r="D35" s="185"/>
      <c r="E35" s="185"/>
      <c r="F35" s="185"/>
      <c r="G35" s="196">
        <v>244800</v>
      </c>
      <c r="H35" s="196">
        <v>155000</v>
      </c>
      <c r="I35" s="187">
        <v>135000</v>
      </c>
    </row>
    <row r="36" spans="3:12" ht="16" x14ac:dyDescent="0.2">
      <c r="C36" s="184" t="s">
        <v>243</v>
      </c>
      <c r="D36" s="185"/>
      <c r="E36" s="185"/>
      <c r="F36" s="185"/>
      <c r="G36" s="196">
        <v>1000000</v>
      </c>
      <c r="H36" s="196" t="s">
        <v>195</v>
      </c>
      <c r="I36" s="187" t="s">
        <v>195</v>
      </c>
    </row>
    <row r="37" spans="3:12" ht="16" x14ac:dyDescent="0.2">
      <c r="C37" s="210"/>
      <c r="D37" s="211"/>
      <c r="E37" s="211"/>
      <c r="F37" s="211" t="s">
        <v>244</v>
      </c>
      <c r="G37" s="212">
        <f>SUM(G30:G36)</f>
        <v>1556958</v>
      </c>
      <c r="H37" s="212">
        <v>640000</v>
      </c>
      <c r="I37" s="213">
        <v>738000</v>
      </c>
      <c r="L37" s="59"/>
    </row>
    <row r="38" spans="3:12" ht="16" x14ac:dyDescent="0.2">
      <c r="C38" s="184" t="s">
        <v>245</v>
      </c>
      <c r="D38" s="185"/>
      <c r="E38" s="185"/>
      <c r="F38" s="185"/>
      <c r="G38" s="196">
        <v>1372000</v>
      </c>
      <c r="H38" s="196">
        <v>1250000</v>
      </c>
      <c r="I38" s="187">
        <v>1250000</v>
      </c>
    </row>
    <row r="39" spans="3:12" ht="17" thickBot="1" x14ac:dyDescent="0.25">
      <c r="C39" s="184" t="s">
        <v>267</v>
      </c>
      <c r="D39" s="185"/>
      <c r="E39" s="185"/>
      <c r="F39" s="185"/>
      <c r="G39" s="196">
        <v>40000</v>
      </c>
      <c r="H39" s="196" t="s">
        <v>195</v>
      </c>
      <c r="I39" s="187" t="s">
        <v>195</v>
      </c>
    </row>
    <row r="40" spans="3:12" ht="17" thickBot="1" x14ac:dyDescent="0.25">
      <c r="C40" s="210"/>
      <c r="D40" s="211"/>
      <c r="E40" s="211"/>
      <c r="F40" s="211" t="s">
        <v>246</v>
      </c>
      <c r="G40" s="212">
        <f>SUM(G37:G39)</f>
        <v>2968958</v>
      </c>
      <c r="H40" s="216">
        <v>1890000</v>
      </c>
      <c r="I40" s="217">
        <v>1988000</v>
      </c>
    </row>
    <row r="41" spans="3:12" ht="17" thickBot="1" x14ac:dyDescent="0.25">
      <c r="C41" s="199" t="s">
        <v>247</v>
      </c>
      <c r="D41" s="200"/>
      <c r="E41" s="200"/>
      <c r="F41" s="200"/>
      <c r="G41" s="201"/>
      <c r="H41" s="201"/>
      <c r="I41" s="202"/>
    </row>
    <row r="42" spans="3:12" ht="16" x14ac:dyDescent="0.2">
      <c r="C42" s="184" t="s">
        <v>248</v>
      </c>
      <c r="D42" s="185"/>
      <c r="E42" s="185"/>
      <c r="F42" s="185"/>
      <c r="G42" s="207">
        <v>1000000</v>
      </c>
      <c r="H42" s="204">
        <v>1000000</v>
      </c>
      <c r="I42" s="205">
        <v>1000000</v>
      </c>
    </row>
    <row r="43" spans="3:12" ht="16" x14ac:dyDescent="0.2">
      <c r="C43" s="184" t="s">
        <v>249</v>
      </c>
      <c r="D43" s="185"/>
      <c r="E43" s="185"/>
      <c r="F43" s="185"/>
      <c r="G43" s="206">
        <v>1886906</v>
      </c>
      <c r="H43" s="196">
        <v>1824406</v>
      </c>
      <c r="I43" s="187">
        <v>1824406</v>
      </c>
    </row>
    <row r="44" spans="3:12" ht="16" x14ac:dyDescent="0.2">
      <c r="C44" s="184" t="s">
        <v>250</v>
      </c>
      <c r="D44" s="185"/>
      <c r="E44" s="185"/>
      <c r="F44" s="185"/>
      <c r="G44" s="206">
        <v>500000</v>
      </c>
      <c r="H44" s="196">
        <v>500000</v>
      </c>
      <c r="I44" s="187">
        <v>500000</v>
      </c>
    </row>
    <row r="45" spans="3:12" ht="16" x14ac:dyDescent="0.2">
      <c r="C45" s="184" t="s">
        <v>251</v>
      </c>
      <c r="D45" s="185"/>
      <c r="E45" s="185"/>
      <c r="F45" s="185"/>
      <c r="G45" s="206">
        <v>2137806.2999999998</v>
      </c>
      <c r="H45" s="196">
        <v>1722386</v>
      </c>
      <c r="I45" s="187">
        <v>1716574</v>
      </c>
    </row>
    <row r="46" spans="3:12" ht="16" x14ac:dyDescent="0.2">
      <c r="C46" s="210"/>
      <c r="D46" s="211"/>
      <c r="E46" s="211"/>
      <c r="F46" s="211" t="s">
        <v>252</v>
      </c>
      <c r="G46" s="218">
        <f>SUM(G42:G45)</f>
        <v>5524712.2999999998</v>
      </c>
      <c r="H46" s="214">
        <v>5046792</v>
      </c>
      <c r="I46" s="215">
        <v>5040980</v>
      </c>
    </row>
    <row r="47" spans="3:12" ht="16" x14ac:dyDescent="0.2">
      <c r="C47" s="184"/>
      <c r="D47" s="185"/>
      <c r="E47" s="185"/>
      <c r="F47" s="185" t="s">
        <v>253</v>
      </c>
      <c r="G47" s="208">
        <f>SUM(G46,G40)</f>
        <v>8493670.3000000007</v>
      </c>
      <c r="H47" s="197">
        <v>6936792</v>
      </c>
      <c r="I47" s="186">
        <v>7028980</v>
      </c>
    </row>
    <row r="48" spans="3:12" ht="16" x14ac:dyDescent="0.2">
      <c r="C48" s="209"/>
      <c r="D48" s="209"/>
      <c r="E48" s="209"/>
      <c r="F48" s="209"/>
      <c r="G48" s="209"/>
      <c r="H48" s="209"/>
      <c r="I48" s="209"/>
    </row>
  </sheetData>
  <mergeCells count="10">
    <mergeCell ref="C29:F29"/>
    <mergeCell ref="C41:F41"/>
    <mergeCell ref="C26:E26"/>
    <mergeCell ref="C10:E10"/>
    <mergeCell ref="C24:E24"/>
    <mergeCell ref="C2:I2"/>
    <mergeCell ref="C3:I3"/>
    <mergeCell ref="C4:I4"/>
    <mergeCell ref="C5:I5"/>
    <mergeCell ref="C6:F6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43"/>
  <sheetViews>
    <sheetView workbookViewId="0">
      <selection activeCell="J41" sqref="J41"/>
    </sheetView>
  </sheetViews>
  <sheetFormatPr baseColWidth="10" defaultColWidth="8.83203125" defaultRowHeight="15" x14ac:dyDescent="0.2"/>
  <cols>
    <col min="2" max="2" width="21.33203125" customWidth="1"/>
    <col min="3" max="3" width="3.83203125" customWidth="1"/>
    <col min="4" max="4" width="3.1640625" customWidth="1"/>
    <col min="6" max="6" width="13.1640625" customWidth="1"/>
    <col min="7" max="7" width="13.33203125" customWidth="1"/>
    <col min="9" max="9" width="11.5" bestFit="1" customWidth="1"/>
  </cols>
  <sheetData>
    <row r="2" spans="2:8" x14ac:dyDescent="0.2">
      <c r="B2" s="71" t="s">
        <v>211</v>
      </c>
      <c r="C2" s="71"/>
      <c r="D2" s="71"/>
      <c r="E2" s="71"/>
      <c r="F2" s="71"/>
      <c r="G2" s="71"/>
      <c r="H2" s="71"/>
    </row>
    <row r="3" spans="2:8" x14ac:dyDescent="0.2">
      <c r="B3" s="71" t="s">
        <v>274</v>
      </c>
      <c r="C3" s="71"/>
      <c r="D3" s="71"/>
      <c r="E3" s="71"/>
      <c r="F3" s="71"/>
      <c r="G3" s="71"/>
      <c r="H3" s="71"/>
    </row>
    <row r="4" spans="2:8" x14ac:dyDescent="0.2">
      <c r="B4" s="71" t="s">
        <v>276</v>
      </c>
      <c r="C4" s="71"/>
      <c r="D4" s="71"/>
      <c r="E4" s="71"/>
      <c r="F4" s="71"/>
      <c r="G4" s="71"/>
      <c r="H4" s="71"/>
    </row>
    <row r="5" spans="2:8" x14ac:dyDescent="0.2">
      <c r="B5" s="61"/>
      <c r="C5" s="62"/>
      <c r="D5" s="62"/>
      <c r="E5" s="62"/>
      <c r="F5" s="62"/>
      <c r="G5" s="62"/>
      <c r="H5" s="63"/>
    </row>
    <row r="6" spans="2:8" x14ac:dyDescent="0.2">
      <c r="B6" s="1" t="s">
        <v>275</v>
      </c>
    </row>
    <row r="7" spans="2:8" x14ac:dyDescent="0.2">
      <c r="B7" s="75" t="s">
        <v>277</v>
      </c>
      <c r="C7" s="75"/>
      <c r="D7" s="75"/>
      <c r="E7" s="75"/>
      <c r="F7" s="64">
        <v>2019</v>
      </c>
      <c r="G7" s="64">
        <v>2018</v>
      </c>
      <c r="H7" s="64"/>
    </row>
    <row r="8" spans="2:8" x14ac:dyDescent="0.2">
      <c r="B8" t="s">
        <v>278</v>
      </c>
      <c r="F8" s="21">
        <v>415420.28000000026</v>
      </c>
      <c r="G8" s="21">
        <v>113460</v>
      </c>
    </row>
    <row r="9" spans="2:8" x14ac:dyDescent="0.2">
      <c r="B9" t="s">
        <v>280</v>
      </c>
      <c r="F9" s="21">
        <v>498625</v>
      </c>
      <c r="G9" s="21">
        <v>500000</v>
      </c>
    </row>
    <row r="10" spans="2:8" x14ac:dyDescent="0.2">
      <c r="B10" t="s">
        <v>282</v>
      </c>
      <c r="F10" s="21">
        <v>-800000</v>
      </c>
      <c r="G10" s="21" t="s">
        <v>195</v>
      </c>
    </row>
    <row r="11" spans="2:8" x14ac:dyDescent="0.2">
      <c r="B11" t="s">
        <v>283</v>
      </c>
      <c r="F11" s="65">
        <v>43500</v>
      </c>
      <c r="G11" s="21">
        <v>60750</v>
      </c>
    </row>
    <row r="12" spans="2:8" x14ac:dyDescent="0.2">
      <c r="B12" s="75" t="s">
        <v>281</v>
      </c>
      <c r="C12" s="75"/>
      <c r="D12" s="75"/>
      <c r="E12" s="75"/>
    </row>
    <row r="13" spans="2:8" x14ac:dyDescent="0.2">
      <c r="B13" s="45" t="s">
        <v>226</v>
      </c>
      <c r="C13" s="18"/>
      <c r="D13" s="18"/>
      <c r="F13">
        <f>'balance sheet'!H8-'balance sheet'!G8</f>
        <v>-42000</v>
      </c>
      <c r="G13">
        <f>'balance sheet'!I8-'balance sheet'!H8</f>
        <v>-60000</v>
      </c>
    </row>
    <row r="14" spans="2:8" x14ac:dyDescent="0.2">
      <c r="B14" s="45" t="s">
        <v>54</v>
      </c>
      <c r="C14" s="18"/>
      <c r="D14" s="18"/>
      <c r="F14" s="66">
        <f>'balance sheet'!H9-'balance sheet'!G9</f>
        <v>228633.92499999999</v>
      </c>
      <c r="G14" s="66">
        <f>'balance sheet'!I9-'balance sheet'!H9</f>
        <v>70000</v>
      </c>
    </row>
    <row r="15" spans="2:8" x14ac:dyDescent="0.2">
      <c r="B15" s="45" t="s">
        <v>228</v>
      </c>
      <c r="C15" s="18"/>
      <c r="D15" s="18"/>
      <c r="F15">
        <f>'balance sheet'!H11-'balance sheet'!G11</f>
        <v>0</v>
      </c>
      <c r="G15">
        <f>'balance sheet'!I11-'balance sheet'!H11</f>
        <v>-2102</v>
      </c>
    </row>
    <row r="16" spans="2:8" x14ac:dyDescent="0.2">
      <c r="B16" s="45" t="s">
        <v>229</v>
      </c>
      <c r="C16" s="18"/>
      <c r="D16" s="18"/>
      <c r="F16">
        <v>-4358</v>
      </c>
      <c r="G16">
        <v>0</v>
      </c>
    </row>
    <row r="17" spans="2:7" x14ac:dyDescent="0.2">
      <c r="B17" s="45" t="s">
        <v>83</v>
      </c>
      <c r="C17" s="18"/>
      <c r="D17" s="18"/>
      <c r="F17">
        <f>'balance sheet'!H13-'balance sheet'!G13</f>
        <v>-201667</v>
      </c>
      <c r="G17">
        <f>'balance sheet'!I13-'balance sheet'!H13</f>
        <v>9109</v>
      </c>
    </row>
    <row r="18" spans="2:7" x14ac:dyDescent="0.2">
      <c r="B18" s="45" t="s">
        <v>125</v>
      </c>
      <c r="C18" s="18"/>
      <c r="D18" s="18"/>
      <c r="F18">
        <f>'balance sheet'!H14-'balance sheet'!G14</f>
        <v>-73658</v>
      </c>
      <c r="G18">
        <f>'balance sheet'!I14-'balance sheet'!H14</f>
        <v>5932</v>
      </c>
    </row>
    <row r="19" spans="2:7" x14ac:dyDescent="0.2">
      <c r="B19" s="45" t="s">
        <v>32</v>
      </c>
      <c r="C19" s="18"/>
      <c r="D19" s="18"/>
      <c r="F19">
        <f>'balance sheet'!H15-'balance sheet'!G15</f>
        <v>-1200</v>
      </c>
      <c r="G19">
        <f>'balance sheet'!I15-'balance sheet'!H15</f>
        <v>1880</v>
      </c>
    </row>
    <row r="20" spans="2:7" x14ac:dyDescent="0.2">
      <c r="B20" s="45" t="s">
        <v>38</v>
      </c>
      <c r="C20" s="18"/>
      <c r="D20" s="18"/>
      <c r="F20">
        <f>'balance sheet'!H16-'balance sheet'!G16</f>
        <v>-687050</v>
      </c>
      <c r="G20">
        <f>'balance sheet'!I16-'balance sheet'!H16</f>
        <v>-200000</v>
      </c>
    </row>
    <row r="21" spans="2:7" x14ac:dyDescent="0.2">
      <c r="B21" s="73" t="s">
        <v>284</v>
      </c>
      <c r="C21" s="74"/>
      <c r="D21" s="74"/>
      <c r="E21" s="74"/>
      <c r="F21" s="67">
        <f>SUM(F8:F20)</f>
        <v>-623753.79499999969</v>
      </c>
      <c r="G21" s="67">
        <f>SUM(G8:G20)</f>
        <v>499029</v>
      </c>
    </row>
    <row r="22" spans="2:7" x14ac:dyDescent="0.2">
      <c r="B22" s="68" t="s">
        <v>285</v>
      </c>
    </row>
    <row r="23" spans="2:7" x14ac:dyDescent="0.2">
      <c r="B23" s="25" t="s">
        <v>286</v>
      </c>
      <c r="F23">
        <v>2000000</v>
      </c>
      <c r="G23">
        <v>0</v>
      </c>
    </row>
    <row r="24" spans="2:7" x14ac:dyDescent="0.2">
      <c r="B24" s="25" t="s">
        <v>299</v>
      </c>
      <c r="F24">
        <v>87000</v>
      </c>
    </row>
    <row r="25" spans="2:7" x14ac:dyDescent="0.2">
      <c r="B25" s="25" t="s">
        <v>287</v>
      </c>
      <c r="F25">
        <f>'balance sheet'!H8-'balance sheet'!G8</f>
        <v>-42000</v>
      </c>
      <c r="G25">
        <f>'balance sheet'!I8-'balance sheet'!H8</f>
        <v>-60000</v>
      </c>
    </row>
    <row r="26" spans="2:7" x14ac:dyDescent="0.2">
      <c r="B26" s="25" t="s">
        <v>288</v>
      </c>
      <c r="F26">
        <f>'balance sheet'!H19-'balance sheet'!G19</f>
        <v>434000</v>
      </c>
      <c r="G26">
        <f>'balance sheet'!I19-'balance sheet'!H19</f>
        <v>0</v>
      </c>
    </row>
    <row r="27" spans="2:7" x14ac:dyDescent="0.2">
      <c r="B27" s="25" t="s">
        <v>289</v>
      </c>
      <c r="F27">
        <f>'balance sheet'!H22-'balance sheet'!G22</f>
        <v>210000</v>
      </c>
      <c r="G27">
        <f>'balance sheet'!I22-'balance sheet'!H22</f>
        <v>0</v>
      </c>
    </row>
    <row r="28" spans="2:7" x14ac:dyDescent="0.2">
      <c r="B28" s="25" t="s">
        <v>290</v>
      </c>
      <c r="F28" s="69">
        <v>-260000</v>
      </c>
      <c r="G28">
        <v>0</v>
      </c>
    </row>
    <row r="29" spans="2:7" x14ac:dyDescent="0.2">
      <c r="B29" s="68" t="s">
        <v>291</v>
      </c>
      <c r="F29" s="67">
        <f>SUM(F23:F28)</f>
        <v>2429000</v>
      </c>
      <c r="G29" s="67">
        <f>SUM(G23:G28)</f>
        <v>-60000</v>
      </c>
    </row>
    <row r="30" spans="2:7" x14ac:dyDescent="0.2">
      <c r="B30" s="68" t="s">
        <v>292</v>
      </c>
    </row>
    <row r="31" spans="2:7" x14ac:dyDescent="0.2">
      <c r="B31" s="25" t="s">
        <v>293</v>
      </c>
      <c r="F31">
        <f>'balance sheet'!G38-'balance sheet'!H38</f>
        <v>122000</v>
      </c>
      <c r="G31">
        <f>'balance sheet'!H38-'balance sheet'!I38</f>
        <v>0</v>
      </c>
    </row>
    <row r="32" spans="2:7" x14ac:dyDescent="0.2">
      <c r="B32" s="25" t="s">
        <v>294</v>
      </c>
      <c r="F32">
        <f>'balance sheet'!G43-'balance sheet'!H43</f>
        <v>62500</v>
      </c>
      <c r="G32">
        <f>'balance sheet'!H43-'balance sheet'!I43</f>
        <v>0</v>
      </c>
    </row>
    <row r="33" spans="2:10" x14ac:dyDescent="0.2">
      <c r="B33" s="25" t="s">
        <v>267</v>
      </c>
      <c r="F33">
        <v>40000</v>
      </c>
    </row>
    <row r="34" spans="2:10" x14ac:dyDescent="0.2">
      <c r="B34" s="25" t="s">
        <v>295</v>
      </c>
      <c r="F34">
        <v>-155000</v>
      </c>
    </row>
    <row r="35" spans="2:10" x14ac:dyDescent="0.2">
      <c r="B35" s="25" t="s">
        <v>292</v>
      </c>
      <c r="F35">
        <f>SUM(F31:F34)</f>
        <v>69500</v>
      </c>
      <c r="G35">
        <f>SUM(G31:G34)</f>
        <v>0</v>
      </c>
    </row>
    <row r="37" spans="2:10" x14ac:dyDescent="0.2">
      <c r="B37" t="s">
        <v>298</v>
      </c>
      <c r="F37" s="59">
        <f>F21+F29+F35</f>
        <v>1874746.2050000003</v>
      </c>
      <c r="G37" s="59">
        <f>G21+G29</f>
        <v>439029</v>
      </c>
      <c r="I37" s="59"/>
    </row>
    <row r="38" spans="2:10" x14ac:dyDescent="0.2">
      <c r="B38" t="s">
        <v>296</v>
      </c>
      <c r="F38">
        <f>'balance sheet'!H7</f>
        <v>525710</v>
      </c>
      <c r="G38">
        <v>658079</v>
      </c>
    </row>
    <row r="39" spans="2:10" x14ac:dyDescent="0.2">
      <c r="B39" t="s">
        <v>297</v>
      </c>
      <c r="F39" s="70">
        <f>F37+F38</f>
        <v>2400456.2050000001</v>
      </c>
      <c r="G39" s="70">
        <f>G37+G38</f>
        <v>1097108</v>
      </c>
    </row>
    <row r="43" spans="2:10" x14ac:dyDescent="0.2">
      <c r="I43">
        <v>2422070</v>
      </c>
      <c r="J43">
        <v>525710</v>
      </c>
    </row>
  </sheetData>
  <mergeCells count="6">
    <mergeCell ref="B21:E21"/>
    <mergeCell ref="B12:E12"/>
    <mergeCell ref="B2:H2"/>
    <mergeCell ref="B3:H3"/>
    <mergeCell ref="B4:H4"/>
    <mergeCell ref="B7:E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Journal entries</vt:lpstr>
      <vt:lpstr>T-accounts</vt:lpstr>
      <vt:lpstr>income statement</vt:lpstr>
      <vt:lpstr>balance sheet</vt:lpstr>
      <vt:lpstr>cashflow</vt:lpstr>
    </vt:vector>
  </TitlesOfParts>
  <Company/>
  <LinksUpToDate>false</LinksUpToDate>
  <SharedDoc>false</SharedDoc>
  <HyperlinksChanged>false</HyperlinksChanged>
  <AppVersion>15.0300</AppVersion>
  <Template/>
  <Manager/>
  <TotalTime>0</TotalTime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revision>0</revision>
</coreProperties>
</file>