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739" activeTab="0"/>
  </bookViews>
  <sheets>
    <sheet name=" Cash-Flow Statement" sheetId="1" r:id="rId1"/>
    <sheet name="References" sheetId="2" r:id="rId2"/>
  </sheets>
  <definedNames>
    <definedName name="_xlfn.IFERROR" hidden="1">#NAME?</definedName>
    <definedName name="age_list">'References'!$E$3:$E$102</definedName>
    <definedName name="Financial_Goal_1">#REF!</definedName>
    <definedName name="Financial_Goal_2">#REF!</definedName>
    <definedName name="frequency_drop">'References'!$H$3:$H$8</definedName>
    <definedName name="frequency_list">'References'!$H$2:$I$8</definedName>
    <definedName name="mort_year_list">#REF!</definedName>
    <definedName name="pcf_pivot_data">'References'!$A$2:$C$91</definedName>
  </definedNames>
  <calcPr fullCalcOnLoad="1"/>
</workbook>
</file>

<file path=xl/sharedStrings.xml><?xml version="1.0" encoding="utf-8"?>
<sst xmlns="http://schemas.openxmlformats.org/spreadsheetml/2006/main" count="423" uniqueCount="250">
  <si>
    <t>Jewelry</t>
  </si>
  <si>
    <t>Every 6 Months</t>
  </si>
  <si>
    <t>Debt</t>
  </si>
  <si>
    <t>Lookup</t>
  </si>
  <si>
    <t>Text</t>
  </si>
  <si>
    <t>Text Line</t>
  </si>
  <si>
    <t>Computer</t>
  </si>
  <si>
    <t>Cleaning Supplies/Services</t>
  </si>
  <si>
    <t>Membership Dues</t>
  </si>
  <si>
    <t>Hair</t>
  </si>
  <si>
    <t>Makeup</t>
  </si>
  <si>
    <t>Clothes</t>
  </si>
  <si>
    <t>Dry Cleaning/Laundry</t>
  </si>
  <si>
    <t>Massage</t>
  </si>
  <si>
    <t>Manicure</t>
  </si>
  <si>
    <t>Gifts</t>
  </si>
  <si>
    <t>Vacations</t>
  </si>
  <si>
    <t>Donations</t>
  </si>
  <si>
    <t>Books</t>
  </si>
  <si>
    <t>Magazines</t>
  </si>
  <si>
    <t>Newspaper</t>
  </si>
  <si>
    <t>Health Club</t>
  </si>
  <si>
    <t>Dentist</t>
  </si>
  <si>
    <t>Eye Doctor</t>
  </si>
  <si>
    <t>Medication</t>
  </si>
  <si>
    <t>Toiletries</t>
  </si>
  <si>
    <t>Jewelery</t>
  </si>
  <si>
    <t>Hobby</t>
  </si>
  <si>
    <t>Holiday/Seasonal Items</t>
  </si>
  <si>
    <t xml:space="preserve">Family Travel </t>
  </si>
  <si>
    <t>Additional Item 1</t>
  </si>
  <si>
    <t>Additional Item 2</t>
  </si>
  <si>
    <t>Additional Item 3</t>
  </si>
  <si>
    <t>Debt Payments</t>
  </si>
  <si>
    <t>Credit Cards</t>
  </si>
  <si>
    <t>401k Loan</t>
  </si>
  <si>
    <t>Personal Loan</t>
  </si>
  <si>
    <t>Bank Loan</t>
  </si>
  <si>
    <t>Other Miscellaneous Items</t>
  </si>
  <si>
    <t>Eating Out</t>
  </si>
  <si>
    <t>Monthly Income</t>
  </si>
  <si>
    <t>Pivot Table Data</t>
  </si>
  <si>
    <t>Category</t>
  </si>
  <si>
    <t>Sub-Category</t>
  </si>
  <si>
    <t>Amount</t>
  </si>
  <si>
    <t>Total</t>
  </si>
  <si>
    <t>Savings</t>
  </si>
  <si>
    <t>Home</t>
  </si>
  <si>
    <t>Rent</t>
  </si>
  <si>
    <t>Mortgage</t>
  </si>
  <si>
    <t>HELOC or Home Eq Loan</t>
  </si>
  <si>
    <t xml:space="preserve">Additional Loans?  </t>
  </si>
  <si>
    <t>Maintenance Fee</t>
  </si>
  <si>
    <t>HOA Fee</t>
  </si>
  <si>
    <t>Property Tax</t>
  </si>
  <si>
    <t>Home Insurance</t>
  </si>
  <si>
    <t>Frequency</t>
  </si>
  <si>
    <t>Daily</t>
  </si>
  <si>
    <t>$ Amount</t>
  </si>
  <si>
    <t>Monthly Payment</t>
  </si>
  <si>
    <t>Monthly</t>
  </si>
  <si>
    <t>Frequency List</t>
  </si>
  <si>
    <t>Weekly</t>
  </si>
  <si>
    <t>Telephone</t>
  </si>
  <si>
    <t>Cell Phone, including estimated overages</t>
  </si>
  <si>
    <t>Internet</t>
  </si>
  <si>
    <t>Cable</t>
  </si>
  <si>
    <t>Electricity</t>
  </si>
  <si>
    <t>Heating Oil</t>
  </si>
  <si>
    <t>Coal</t>
  </si>
  <si>
    <t>Water</t>
  </si>
  <si>
    <t>Garden</t>
  </si>
  <si>
    <t>Firewood</t>
  </si>
  <si>
    <t>Repairs</t>
  </si>
  <si>
    <t>Lawn Care</t>
  </si>
  <si>
    <t>Snow Care</t>
  </si>
  <si>
    <t>Alarm System</t>
  </si>
  <si>
    <t>Pool/Hot Tub</t>
  </si>
  <si>
    <t>Maintenance and Repair, including purchases</t>
  </si>
  <si>
    <t>Car</t>
  </si>
  <si>
    <t>Monthly Car 1 Payment</t>
  </si>
  <si>
    <t>Monthly Car 2 Payment</t>
  </si>
  <si>
    <t>Monthly Car 3 Payment</t>
  </si>
  <si>
    <t>Monthly Car 4 Payment</t>
  </si>
  <si>
    <t>Gas for ALL cars</t>
  </si>
  <si>
    <t>Car Maintenance</t>
  </si>
  <si>
    <t>Parking Lots</t>
  </si>
  <si>
    <t>Car Tolls</t>
  </si>
  <si>
    <t>Car EZ PASS</t>
  </si>
  <si>
    <t>Car Parking Tickets</t>
  </si>
  <si>
    <t>Car Sat Radio</t>
  </si>
  <si>
    <t>Car Emergency Service</t>
  </si>
  <si>
    <t>Insurance</t>
  </si>
  <si>
    <t>Health Insurance</t>
  </si>
  <si>
    <t>Life Insurance</t>
  </si>
  <si>
    <t>Disability Insurance</t>
  </si>
  <si>
    <t>Long Term Care Ins</t>
  </si>
  <si>
    <t>Dental Insurance</t>
  </si>
  <si>
    <t>Car Insurance</t>
  </si>
  <si>
    <t>Miscellaneous</t>
  </si>
  <si>
    <t>Food/Groceries</t>
  </si>
  <si>
    <t>Eating out</t>
  </si>
  <si>
    <t>Pet Food</t>
  </si>
  <si>
    <t>Child Support</t>
  </si>
  <si>
    <t>Private School</t>
  </si>
  <si>
    <t>Child Care</t>
  </si>
  <si>
    <t>Public Transportation</t>
  </si>
  <si>
    <t>Vet Bills</t>
  </si>
  <si>
    <t>Video Rentals</t>
  </si>
  <si>
    <t>Movies</t>
  </si>
  <si>
    <t>Sports games</t>
  </si>
  <si>
    <t>Entertainment</t>
  </si>
  <si>
    <t>Transportation</t>
  </si>
  <si>
    <t>Age List</t>
  </si>
  <si>
    <t>Yearly</t>
  </si>
  <si>
    <t>Student Loan</t>
  </si>
  <si>
    <t>Bankruptcy payment</t>
  </si>
  <si>
    <t xml:space="preserve">Quarterly Taxes </t>
  </si>
  <si>
    <t>IRS debt payment</t>
  </si>
  <si>
    <t>Total Monthly Expenses</t>
  </si>
  <si>
    <t>Emergency Fund</t>
  </si>
  <si>
    <t>Educational Accounts</t>
  </si>
  <si>
    <t>Retirement Accounts</t>
  </si>
  <si>
    <t>Savings Account</t>
  </si>
  <si>
    <t>Income</t>
  </si>
  <si>
    <t>Alimony</t>
  </si>
  <si>
    <t>Unemployment</t>
  </si>
  <si>
    <t>Social Security</t>
  </si>
  <si>
    <t>This cash-flow statement is a valuable tool—one that you can return to over and over again to help you stay focused on your financial goals.</t>
  </si>
  <si>
    <t>Total Monthly After-Tax Income</t>
  </si>
  <si>
    <t>TOTAL MONTHLY EXCESS OR DEFICIT</t>
  </si>
  <si>
    <t>Mortgage *</t>
  </si>
  <si>
    <t>Home Insurance *</t>
  </si>
  <si>
    <t>Miscellaneous Insurance 1</t>
  </si>
  <si>
    <t>Miscellaneous Insurance 2</t>
  </si>
  <si>
    <t>Miscellaneous Insurance 3</t>
  </si>
  <si>
    <t>Family Travel</t>
  </si>
  <si>
    <t>Child Expenses</t>
  </si>
  <si>
    <t>Personal/Family Care</t>
  </si>
  <si>
    <t>Vacation</t>
  </si>
  <si>
    <t>Parties</t>
  </si>
  <si>
    <t>Gifts (birthdays, holidays, etc)</t>
  </si>
  <si>
    <t>Here you will see the total funds you have remaining each month in black, or the amount you are short in red.</t>
  </si>
  <si>
    <t>Household</t>
  </si>
  <si>
    <t>Savings Contributions</t>
  </si>
  <si>
    <r>
      <t xml:space="preserve">    </t>
    </r>
    <r>
      <rPr>
        <b/>
        <u val="single"/>
        <sz val="24"/>
        <color indexed="9"/>
        <rFont val="Museo Sans 900"/>
        <family val="0"/>
      </rPr>
      <t xml:space="preserve">Totals                                                                                                  </t>
    </r>
  </si>
  <si>
    <t>Total Monthly Household Expenses</t>
  </si>
  <si>
    <t>Total Monthly Transportation Expenses</t>
  </si>
  <si>
    <t>Total Monthly Insurance Expenses</t>
  </si>
  <si>
    <t>Total Monthly Entertainment Expenses</t>
  </si>
  <si>
    <t>Total Monthly Personal Care Expenses</t>
  </si>
  <si>
    <t>Total Monthly Family Expenses</t>
  </si>
  <si>
    <t>Total Monthly Miscellaneous Expenses</t>
  </si>
  <si>
    <t>Total Monthly Debt Payments</t>
  </si>
  <si>
    <t>Pet Health</t>
  </si>
  <si>
    <t>Flood/Earthquake/Hurricane</t>
  </si>
  <si>
    <t>Magazine &amp; Newspaper</t>
  </si>
  <si>
    <t>Computer/Video Game/Software</t>
  </si>
  <si>
    <t>Music</t>
  </si>
  <si>
    <t>Sports Tickets</t>
  </si>
  <si>
    <t>Concert Tickets</t>
  </si>
  <si>
    <t>Cosmetics/Makeup/Perfume</t>
  </si>
  <si>
    <t>Gym Membership/Dues</t>
  </si>
  <si>
    <t>Sports Team Fees</t>
  </si>
  <si>
    <t>Sporting Equipment</t>
  </si>
  <si>
    <t>Long-Term Care</t>
  </si>
  <si>
    <t>Now that you've entered all your expenses, let's look at the totals. Below you'll see your total monthly living expenses and the portion of those that Suze considers to be essential (those marked with an asterisk in the expense tables you filled out). Are you surprised by how much you're spending every month?</t>
  </si>
  <si>
    <t>Total Monthly Income</t>
  </si>
  <si>
    <t>You’ll also see a pie chart with the breakdown of how you spend your money each month.</t>
  </si>
  <si>
    <t>Personal Grooming (manicure, pedicure, etc.)</t>
  </si>
  <si>
    <t>Hair-care Products</t>
  </si>
  <si>
    <t>After-school Lessons (dancing, music, etc)</t>
  </si>
  <si>
    <t>Extra-curricular Activity</t>
  </si>
  <si>
    <t>Oral Hygiene Products</t>
  </si>
  <si>
    <t>If you’re like many of us, you may see more than a few surprises. That’s okay. No beating yourself up.</t>
  </si>
  <si>
    <r>
      <rPr>
        <b/>
        <u val="single"/>
        <sz val="18"/>
        <color indexed="9"/>
        <rFont val="Museo Slab 500"/>
        <family val="0"/>
      </rPr>
      <t>You have just done the most amazing thing.</t>
    </r>
    <r>
      <rPr>
        <b/>
        <sz val="14"/>
        <color indexed="9"/>
        <rFont val="Museo Slab 500"/>
        <family val="0"/>
      </rPr>
      <t xml:space="preserve">
</t>
    </r>
    <r>
      <rPr>
        <sz val="14"/>
        <color indexed="9"/>
        <rFont val="Museo Slab 500"/>
        <family val="0"/>
      </rPr>
      <t>You are now standing in the truth of your financial life.</t>
    </r>
  </si>
  <si>
    <t>Later in the course, you will learn how to get yourself out of any deficit hole or what to do with any excess funds you may have at the end of each month. This is just the beginning. Feels good, doesn’t it?</t>
  </si>
  <si>
    <t>Congratulations! You have completed this episode. Click           in the upper-right corner of the screen to submit your work to your faculty.</t>
  </si>
  <si>
    <t>Hair Cuts, Coloring, etc.</t>
  </si>
  <si>
    <t xml:space="preserve">Rent </t>
  </si>
  <si>
    <t xml:space="preserve">Mortgage </t>
  </si>
  <si>
    <t xml:space="preserve">HELOC or Home Equity Loan </t>
  </si>
  <si>
    <t xml:space="preserve">Internet </t>
  </si>
  <si>
    <t xml:space="preserve">Electricity </t>
  </si>
  <si>
    <t xml:space="preserve">Heating/Cooling (Coal, Oil, AC) </t>
  </si>
  <si>
    <t xml:space="preserve">Water </t>
  </si>
  <si>
    <t>Maintenance and Repair, Including Purchases</t>
  </si>
  <si>
    <t xml:space="preserve">Gas for ALL Cars </t>
  </si>
  <si>
    <t xml:space="preserve">Car Maintenance </t>
  </si>
  <si>
    <t xml:space="preserve">Parking </t>
  </si>
  <si>
    <t xml:space="preserve">Tolls </t>
  </si>
  <si>
    <t xml:space="preserve">Emergency Service </t>
  </si>
  <si>
    <t xml:space="preserve">Public Transportation </t>
  </si>
  <si>
    <t xml:space="preserve">Taxis/Car Service </t>
  </si>
  <si>
    <t xml:space="preserve">Home </t>
  </si>
  <si>
    <t xml:space="preserve">Renters </t>
  </si>
  <si>
    <t xml:space="preserve">Health </t>
  </si>
  <si>
    <t xml:space="preserve">Life </t>
  </si>
  <si>
    <t xml:space="preserve">Disability </t>
  </si>
  <si>
    <t xml:space="preserve">Dental </t>
  </si>
  <si>
    <t xml:space="preserve">Car </t>
  </si>
  <si>
    <t xml:space="preserve">Motorcycle </t>
  </si>
  <si>
    <t xml:space="preserve">Vision Care </t>
  </si>
  <si>
    <t xml:space="preserve">Personal Liability </t>
  </si>
  <si>
    <t xml:space="preserve">Food/Groceries </t>
  </si>
  <si>
    <t xml:space="preserve">Clothes </t>
  </si>
  <si>
    <t xml:space="preserve">Dry Cleaning/Laundry </t>
  </si>
  <si>
    <t xml:space="preserve">Dentist/Orthodontist </t>
  </si>
  <si>
    <t xml:space="preserve">Eye Doctor </t>
  </si>
  <si>
    <t xml:space="preserve">Contacts/Glasses </t>
  </si>
  <si>
    <t xml:space="preserve">Doctor </t>
  </si>
  <si>
    <t xml:space="preserve">Medication </t>
  </si>
  <si>
    <t xml:space="preserve">Childcare </t>
  </si>
  <si>
    <t xml:space="preserve">Child Support Payments </t>
  </si>
  <si>
    <t xml:space="preserve">School Books / Supplies </t>
  </si>
  <si>
    <t xml:space="preserve">Enrollment/School Fees </t>
  </si>
  <si>
    <t>Telephone/ Cellphone</t>
  </si>
  <si>
    <t>Garden/ Lawn care</t>
  </si>
  <si>
    <t xml:space="preserve">Tuition </t>
  </si>
  <si>
    <t xml:space="preserve">Lunch </t>
  </si>
  <si>
    <t xml:space="preserve">School Uniforms </t>
  </si>
  <si>
    <t>Pet Care (Litter, toys, sitter)</t>
  </si>
  <si>
    <t>Books/ Downloads</t>
  </si>
  <si>
    <t xml:space="preserve">Credit Card 1 </t>
  </si>
  <si>
    <t xml:space="preserve">Credit Card 2 </t>
  </si>
  <si>
    <t xml:space="preserve">Credit Card 3 </t>
  </si>
  <si>
    <t xml:space="preserve">Student Loan </t>
  </si>
  <si>
    <t xml:space="preserve">Miscellaneous Debt 1 </t>
  </si>
  <si>
    <t xml:space="preserve">Miscellaneous Debt 2 </t>
  </si>
  <si>
    <t xml:space="preserve">Miscellaneous Debt 3 </t>
  </si>
  <si>
    <t xml:space="preserve">Personal/Bank Loan </t>
  </si>
  <si>
    <t>Other income</t>
  </si>
  <si>
    <t>Spouse/Partners' After-tax Income</t>
  </si>
  <si>
    <t>After-tax Income</t>
  </si>
  <si>
    <t xml:space="preserve">Maintenance/HOA Fee </t>
  </si>
  <si>
    <t>Property Tax (if not included in mortgage)</t>
  </si>
  <si>
    <t>Monthly Car Payment 1</t>
  </si>
  <si>
    <t>Monthly Car Payment 2</t>
  </si>
  <si>
    <t>Monthly Car Payment 3</t>
  </si>
  <si>
    <t>Quarterly</t>
  </si>
  <si>
    <t>Goal 1:</t>
  </si>
  <si>
    <t>Goal 2:</t>
  </si>
  <si>
    <t xml:space="preserve">Goal 2: </t>
  </si>
  <si>
    <t>Personal Care</t>
  </si>
  <si>
    <t>Total Monthly Savings Payments</t>
  </si>
  <si>
    <t xml:space="preserve">Goal 1: </t>
  </si>
  <si>
    <t xml:space="preserve"> </t>
  </si>
  <si>
    <t>% of Total Expenses</t>
  </si>
  <si>
    <t xml:space="preserve">Based on your current financial situation, what are two short-term (in the next 12 months) goals you might set for yourself? </t>
  </si>
  <si>
    <t xml:space="preserve">Based on your current financial situation, what are two long-term (more than one year in the future) goals you might set for yourself?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</si>
</sst>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 numFmtId="167" formatCode="[$-409]mmmm\ d\,\ yyyy;@"/>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quot;$&quot;#,##0.00;[Red]&quot;$&quot;#,##0.00"/>
  </numFmts>
  <fonts count="63">
    <font>
      <sz val="11"/>
      <color theme="1"/>
      <name val="Calibri"/>
      <family val="2"/>
    </font>
    <font>
      <sz val="11"/>
      <color indexed="8"/>
      <name val="Calibri"/>
      <family val="2"/>
    </font>
    <font>
      <b/>
      <sz val="10"/>
      <color indexed="8"/>
      <name val="Museo sans"/>
      <family val="0"/>
    </font>
    <font>
      <sz val="10"/>
      <color indexed="8"/>
      <name val="Museo sans"/>
      <family val="0"/>
    </font>
    <font>
      <b/>
      <sz val="10"/>
      <color indexed="9"/>
      <name val="Museo sans"/>
      <family val="0"/>
    </font>
    <font>
      <b/>
      <sz val="12"/>
      <color indexed="9"/>
      <name val="Museo sans"/>
      <family val="0"/>
    </font>
    <font>
      <sz val="10"/>
      <name val="Museo sans"/>
      <family val="0"/>
    </font>
    <font>
      <sz val="8"/>
      <name val="Verdana"/>
      <family val="2"/>
    </font>
    <font>
      <b/>
      <sz val="12"/>
      <color indexed="8"/>
      <name val="Museo sans"/>
      <family val="0"/>
    </font>
    <font>
      <b/>
      <sz val="14"/>
      <color indexed="8"/>
      <name val="Museo sans"/>
      <family val="0"/>
    </font>
    <font>
      <sz val="12"/>
      <color indexed="8"/>
      <name val="Museo sans"/>
      <family val="0"/>
    </font>
    <font>
      <b/>
      <sz val="10"/>
      <name val="Museo sans"/>
      <family val="0"/>
    </font>
    <font>
      <u val="single"/>
      <sz val="13.2"/>
      <color indexed="20"/>
      <name val="Calibri"/>
      <family val="2"/>
    </font>
    <font>
      <u val="single"/>
      <sz val="9.35"/>
      <color indexed="12"/>
      <name val="Calibri"/>
      <family val="2"/>
    </font>
    <font>
      <u val="single"/>
      <sz val="11"/>
      <color indexed="8"/>
      <name val="Calibri"/>
      <family val="2"/>
    </font>
    <font>
      <b/>
      <u val="single"/>
      <sz val="24"/>
      <color indexed="9"/>
      <name val="Museo Sans 900"/>
      <family val="0"/>
    </font>
    <font>
      <b/>
      <sz val="24"/>
      <color indexed="9"/>
      <name val="Museo Sans 900"/>
      <family val="0"/>
    </font>
    <font>
      <b/>
      <sz val="14"/>
      <color indexed="9"/>
      <name val="Museo Slab 500"/>
      <family val="0"/>
    </font>
    <font>
      <sz val="14"/>
      <color indexed="9"/>
      <name val="Museo Slab 500"/>
      <family val="0"/>
    </font>
    <font>
      <b/>
      <u val="single"/>
      <sz val="18"/>
      <color indexed="9"/>
      <name val="Museo Slab 500"/>
      <family val="0"/>
    </font>
    <font>
      <sz val="12"/>
      <name val="Museo Slab 500"/>
      <family val="0"/>
    </font>
    <font>
      <b/>
      <sz val="12"/>
      <name val="Museo sans"/>
      <family val="0"/>
    </font>
    <font>
      <b/>
      <sz val="11"/>
      <name val="Calibri"/>
      <family val="2"/>
    </font>
    <font>
      <sz val="10"/>
      <color indexed="8"/>
      <name val="Calibri"/>
      <family val="0"/>
    </font>
    <font>
      <sz val="9.2"/>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Museo sans"/>
      <family val="0"/>
    </font>
    <font>
      <b/>
      <sz val="14"/>
      <color indexed="10"/>
      <name val="Museo sans"/>
      <family val="0"/>
    </font>
    <font>
      <sz val="11"/>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1"/>
      <color theme="1"/>
      <name val="Calibri"/>
      <family val="2"/>
    </font>
    <font>
      <sz val="11"/>
      <color rgb="FFFF0000"/>
      <name val="Calibri"/>
      <family val="2"/>
    </font>
    <font>
      <b/>
      <sz val="14"/>
      <color theme="0"/>
      <name val="Museo sans"/>
      <family val="0"/>
    </font>
    <font>
      <b/>
      <sz val="14"/>
      <color rgb="FFFF0000"/>
      <name val="Museo sans"/>
      <family val="0"/>
    </font>
    <font>
      <b/>
      <sz val="12"/>
      <color theme="0"/>
      <name val="Museo sans"/>
      <family val="0"/>
    </font>
    <font>
      <b/>
      <sz val="14"/>
      <color theme="0"/>
      <name val="Museo Slab 500"/>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5"/>
        <bgColor indexed="64"/>
      </patternFill>
    </fill>
    <fill>
      <patternFill patternType="solid">
        <fgColor indexed="36"/>
        <bgColor indexed="64"/>
      </patternFill>
    </fill>
    <fill>
      <patternFill patternType="solid">
        <fgColor theme="8"/>
        <bgColor indexed="64"/>
      </patternFill>
    </fill>
    <fill>
      <patternFill patternType="solid">
        <fgColor indexed="2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3499799966812134"/>
        <bgColor indexed="64"/>
      </patternFill>
    </fill>
    <fill>
      <patternFill patternType="solid">
        <fgColor indexed="31"/>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10"/>
        <bgColor indexed="64"/>
      </patternFill>
    </fill>
    <fill>
      <patternFill patternType="solid">
        <fgColor indexed="61"/>
        <bgColor indexed="64"/>
      </patternFill>
    </fill>
    <fill>
      <patternFill patternType="solid">
        <fgColor theme="4" tint="0.5999900102615356"/>
        <bgColor indexed="64"/>
      </patternFill>
    </fill>
    <fill>
      <patternFill patternType="solid">
        <fgColor rgb="FF9FCCD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thin">
        <color indexed="30"/>
      </bottom>
    </border>
    <border>
      <left>
        <color indexed="63"/>
      </left>
      <right>
        <color indexed="63"/>
      </right>
      <top style="thin">
        <color indexed="30"/>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4"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7" fillId="23" borderId="0" applyNumberFormat="0" applyBorder="0" applyAlignment="0" applyProtection="0"/>
    <xf numFmtId="0" fontId="48" fillId="24" borderId="1" applyNumberFormat="0" applyAlignment="0" applyProtection="0"/>
    <xf numFmtId="0" fontId="4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1" fillId="26"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52" fillId="27" borderId="1" applyNumberFormat="0" applyAlignment="0" applyProtection="0"/>
    <xf numFmtId="0" fontId="53" fillId="0" borderId="6" applyNumberFormat="0" applyFill="0" applyAlignment="0" applyProtection="0"/>
    <xf numFmtId="0" fontId="54" fillId="28" borderId="0" applyNumberFormat="0" applyBorder="0" applyAlignment="0" applyProtection="0"/>
    <xf numFmtId="0" fontId="55" fillId="0" borderId="0">
      <alignment/>
      <protection/>
    </xf>
    <xf numFmtId="0" fontId="1" fillId="29" borderId="7" applyNumberFormat="0" applyFont="0" applyAlignment="0" applyProtection="0"/>
    <xf numFmtId="0" fontId="56" fillId="24"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8">
    <xf numFmtId="0" fontId="0" fillId="0" borderId="0" xfId="0" applyFont="1" applyAlignment="1">
      <alignment/>
    </xf>
    <xf numFmtId="0" fontId="14" fillId="0" borderId="0" xfId="0" applyFont="1" applyAlignment="1">
      <alignment/>
    </xf>
    <xf numFmtId="164" fontId="3" fillId="30" borderId="10" xfId="0" applyNumberFormat="1" applyFont="1" applyFill="1" applyBorder="1" applyAlignment="1" applyProtection="1">
      <alignment horizontal="center"/>
      <protection locked="0"/>
    </xf>
    <xf numFmtId="164" fontId="3" fillId="30" borderId="11" xfId="0" applyNumberFormat="1" applyFont="1" applyFill="1" applyBorder="1" applyAlignment="1" applyProtection="1">
      <alignment horizontal="center"/>
      <protection locked="0"/>
    </xf>
    <xf numFmtId="0" fontId="0" fillId="0" borderId="0" xfId="0" applyFill="1" applyAlignment="1" applyProtection="1">
      <alignment/>
      <protection/>
    </xf>
    <xf numFmtId="0" fontId="0" fillId="0" borderId="0" xfId="0" applyAlignment="1" applyProtection="1">
      <alignment/>
      <protection/>
    </xf>
    <xf numFmtId="0" fontId="0" fillId="31" borderId="0" xfId="0" applyFill="1" applyAlignment="1" applyProtection="1">
      <alignment/>
      <protection/>
    </xf>
    <xf numFmtId="0" fontId="15" fillId="0" borderId="0" xfId="0" applyFont="1" applyFill="1" applyAlignment="1" applyProtection="1">
      <alignment vertical="center"/>
      <protection/>
    </xf>
    <xf numFmtId="0" fontId="0" fillId="31" borderId="0" xfId="0" applyFill="1" applyBorder="1" applyAlignment="1" applyProtection="1">
      <alignment/>
      <protection/>
    </xf>
    <xf numFmtId="164" fontId="6" fillId="32" borderId="12" xfId="0" applyNumberFormat="1" applyFont="1" applyFill="1" applyBorder="1" applyAlignment="1" applyProtection="1">
      <alignment horizontal="center"/>
      <protection/>
    </xf>
    <xf numFmtId="164" fontId="3" fillId="31" borderId="0" xfId="0" applyNumberFormat="1" applyFont="1" applyFill="1" applyBorder="1" applyAlignment="1" applyProtection="1">
      <alignment horizontal="center"/>
      <protection/>
    </xf>
    <xf numFmtId="164" fontId="6" fillId="32" borderId="13" xfId="0" applyNumberFormat="1" applyFont="1" applyFill="1" applyBorder="1" applyAlignment="1" applyProtection="1">
      <alignment horizontal="center"/>
      <protection/>
    </xf>
    <xf numFmtId="164" fontId="8" fillId="31" borderId="0" xfId="0" applyNumberFormat="1" applyFont="1" applyFill="1" applyBorder="1" applyAlignment="1" applyProtection="1">
      <alignment horizontal="center"/>
      <protection/>
    </xf>
    <xf numFmtId="0" fontId="0" fillId="0" borderId="0" xfId="0" applyFill="1" applyBorder="1" applyAlignment="1" applyProtection="1">
      <alignment/>
      <protection/>
    </xf>
    <xf numFmtId="0" fontId="3" fillId="32" borderId="14" xfId="0" applyFont="1" applyFill="1" applyBorder="1" applyAlignment="1" applyProtection="1">
      <alignment horizontal="left" indent="1"/>
      <protection/>
    </xf>
    <xf numFmtId="0" fontId="4" fillId="0" borderId="0" xfId="0" applyFont="1" applyFill="1" applyBorder="1" applyAlignment="1" applyProtection="1">
      <alignment horizontal="center" vertical="center" wrapText="1"/>
      <protection/>
    </xf>
    <xf numFmtId="0" fontId="2" fillId="31" borderId="0" xfId="0" applyFont="1" applyFill="1" applyBorder="1" applyAlignment="1" applyProtection="1">
      <alignment horizontal="left" indent="1"/>
      <protection/>
    </xf>
    <xf numFmtId="164" fontId="3" fillId="33" borderId="12" xfId="0" applyNumberFormat="1" applyFont="1" applyFill="1" applyBorder="1" applyAlignment="1" applyProtection="1">
      <alignment horizontal="center"/>
      <protection/>
    </xf>
    <xf numFmtId="0" fontId="5" fillId="34" borderId="0" xfId="0" applyFont="1" applyFill="1" applyBorder="1" applyAlignment="1" applyProtection="1">
      <alignment horizontal="left" vertical="center"/>
      <protection/>
    </xf>
    <xf numFmtId="0" fontId="46" fillId="0" borderId="0" xfId="0" applyFont="1" applyFill="1" applyAlignment="1" applyProtection="1">
      <alignment/>
      <protection/>
    </xf>
    <xf numFmtId="0" fontId="3" fillId="33" borderId="14" xfId="0" applyFont="1" applyFill="1" applyBorder="1" applyAlignment="1" applyProtection="1">
      <alignment horizontal="left" indent="1"/>
      <protection/>
    </xf>
    <xf numFmtId="164" fontId="3" fillId="33" borderId="13" xfId="0" applyNumberFormat="1" applyFont="1" applyFill="1" applyBorder="1" applyAlignment="1" applyProtection="1">
      <alignment horizontal="center"/>
      <protection/>
    </xf>
    <xf numFmtId="0" fontId="3" fillId="33" borderId="15" xfId="0" applyFont="1" applyFill="1" applyBorder="1" applyAlignment="1" applyProtection="1">
      <alignment horizontal="left" indent="1"/>
      <protection/>
    </xf>
    <xf numFmtId="0" fontId="2" fillId="31" borderId="0" xfId="0" applyFont="1" applyFill="1" applyBorder="1" applyAlignment="1" applyProtection="1">
      <alignment horizontal="left" vertical="top"/>
      <protection/>
    </xf>
    <xf numFmtId="0" fontId="0" fillId="31" borderId="0" xfId="0" applyFill="1" applyBorder="1" applyAlignment="1" applyProtection="1">
      <alignment vertical="top"/>
      <protection/>
    </xf>
    <xf numFmtId="164" fontId="3" fillId="31" borderId="0" xfId="0" applyNumberFormat="1" applyFont="1" applyFill="1" applyBorder="1" applyAlignment="1" applyProtection="1">
      <alignment horizontal="center" vertical="top"/>
      <protection/>
    </xf>
    <xf numFmtId="0" fontId="4" fillId="0" borderId="0" xfId="0" applyFont="1" applyFill="1" applyBorder="1" applyAlignment="1" applyProtection="1">
      <alignment horizontal="center" vertical="center" wrapText="1"/>
      <protection/>
    </xf>
    <xf numFmtId="164" fontId="3" fillId="32" borderId="12" xfId="0" applyNumberFormat="1" applyFont="1" applyFill="1" applyBorder="1" applyAlignment="1" applyProtection="1">
      <alignment horizontal="center"/>
      <protection/>
    </xf>
    <xf numFmtId="164" fontId="3" fillId="32" borderId="16" xfId="0" applyNumberFormat="1" applyFont="1" applyFill="1" applyBorder="1" applyAlignment="1" applyProtection="1">
      <alignment horizontal="center"/>
      <protection/>
    </xf>
    <xf numFmtId="0" fontId="3" fillId="32" borderId="15" xfId="0" applyFont="1" applyFill="1" applyBorder="1" applyAlignment="1" applyProtection="1">
      <alignment horizontal="left" indent="1"/>
      <protection/>
    </xf>
    <xf numFmtId="0" fontId="3" fillId="31" borderId="0" xfId="0" applyFont="1" applyFill="1" applyBorder="1" applyAlignment="1" applyProtection="1">
      <alignment horizontal="left" indent="1"/>
      <protection/>
    </xf>
    <xf numFmtId="0" fontId="3" fillId="32" borderId="17" xfId="0" applyFont="1" applyFill="1" applyBorder="1" applyAlignment="1" applyProtection="1">
      <alignment horizontal="left" indent="1"/>
      <protection/>
    </xf>
    <xf numFmtId="0" fontId="3" fillId="32" borderId="18" xfId="0" applyFont="1" applyFill="1" applyBorder="1" applyAlignment="1" applyProtection="1">
      <alignment horizontal="left" indent="1"/>
      <protection/>
    </xf>
    <xf numFmtId="164" fontId="6" fillId="0" borderId="0" xfId="0" applyNumberFormat="1" applyFont="1" applyFill="1" applyBorder="1" applyAlignment="1" applyProtection="1">
      <alignment horizontal="center"/>
      <protection/>
    </xf>
    <xf numFmtId="0" fontId="9" fillId="31" borderId="0" xfId="0" applyFont="1" applyFill="1" applyBorder="1" applyAlignment="1" applyProtection="1">
      <alignment horizontal="left"/>
      <protection/>
    </xf>
    <xf numFmtId="0" fontId="2" fillId="31" borderId="0" xfId="0" applyFont="1" applyFill="1" applyBorder="1" applyAlignment="1" applyProtection="1">
      <alignment horizontal="left"/>
      <protection/>
    </xf>
    <xf numFmtId="0" fontId="3" fillId="31" borderId="15" xfId="0" applyFont="1" applyFill="1" applyBorder="1" applyAlignment="1" applyProtection="1">
      <alignment horizontal="left" indent="1"/>
      <protection/>
    </xf>
    <xf numFmtId="0" fontId="0" fillId="31" borderId="15" xfId="0" applyFill="1" applyBorder="1" applyAlignment="1" applyProtection="1">
      <alignment/>
      <protection/>
    </xf>
    <xf numFmtId="0" fontId="46" fillId="0" borderId="0" xfId="0" applyFont="1" applyFill="1" applyAlignment="1" applyProtection="1">
      <alignment horizontal="center"/>
      <protection/>
    </xf>
    <xf numFmtId="0" fontId="46" fillId="0" borderId="0" xfId="0" applyFont="1" applyFill="1" applyAlignment="1" applyProtection="1">
      <alignment horizontal="left"/>
      <protection/>
    </xf>
    <xf numFmtId="0" fontId="5" fillId="0" borderId="0" xfId="0" applyFont="1" applyFill="1" applyBorder="1" applyAlignment="1" applyProtection="1">
      <alignment horizontal="left" vertical="center"/>
      <protection/>
    </xf>
    <xf numFmtId="0" fontId="59" fillId="34" borderId="0" xfId="0" applyFont="1" applyFill="1" applyBorder="1" applyAlignment="1" applyProtection="1">
      <alignment horizontal="left" vertical="center" indent="4"/>
      <protection/>
    </xf>
    <xf numFmtId="8" fontId="60" fillId="34" borderId="0" xfId="0" applyNumberFormat="1" applyFont="1" applyFill="1" applyBorder="1" applyAlignment="1" applyProtection="1">
      <alignment horizontal="center" vertical="center"/>
      <protection/>
    </xf>
    <xf numFmtId="164" fontId="0" fillId="31" borderId="0" xfId="0" applyNumberFormat="1" applyFill="1" applyBorder="1" applyAlignment="1" applyProtection="1">
      <alignment horizontal="center"/>
      <protection/>
    </xf>
    <xf numFmtId="0" fontId="61" fillId="34" borderId="0" xfId="0" applyFont="1" applyFill="1" applyBorder="1" applyAlignment="1" applyProtection="1">
      <alignment/>
      <protection/>
    </xf>
    <xf numFmtId="0" fontId="0" fillId="34" borderId="0" xfId="0" applyFill="1" applyBorder="1" applyAlignment="1" applyProtection="1">
      <alignment/>
      <protection/>
    </xf>
    <xf numFmtId="164" fontId="0" fillId="34" borderId="0" xfId="0" applyNumberFormat="1" applyFill="1" applyBorder="1" applyAlignment="1" applyProtection="1">
      <alignment horizontal="center"/>
      <protection/>
    </xf>
    <xf numFmtId="0" fontId="0" fillId="34" borderId="0" xfId="0" applyFill="1" applyAlignment="1" applyProtection="1">
      <alignment/>
      <protection/>
    </xf>
    <xf numFmtId="0" fontId="61" fillId="34" borderId="0" xfId="0" applyFont="1" applyFill="1" applyBorder="1" applyAlignment="1" applyProtection="1">
      <alignment vertical="center"/>
      <protection/>
    </xf>
    <xf numFmtId="0" fontId="61" fillId="34" borderId="0" xfId="0" applyFont="1" applyFill="1" applyBorder="1" applyAlignment="1" applyProtection="1">
      <alignment vertical="top"/>
      <protection/>
    </xf>
    <xf numFmtId="0" fontId="10" fillId="0" borderId="0" xfId="0" applyFont="1" applyFill="1" applyBorder="1" applyAlignment="1" applyProtection="1">
      <alignment vertical="top"/>
      <protection/>
    </xf>
    <xf numFmtId="164" fontId="3" fillId="30" borderId="10" xfId="0" applyNumberFormat="1" applyFont="1" applyFill="1" applyBorder="1" applyAlignment="1" applyProtection="1">
      <alignment horizontal="center"/>
      <protection/>
    </xf>
    <xf numFmtId="164" fontId="3" fillId="30" borderId="11" xfId="0" applyNumberFormat="1" applyFont="1" applyFill="1" applyBorder="1" applyAlignment="1" applyProtection="1">
      <alignment horizontal="center"/>
      <protection/>
    </xf>
    <xf numFmtId="0" fontId="3" fillId="33" borderId="15" xfId="0" applyFont="1" applyFill="1" applyBorder="1" applyAlignment="1" applyProtection="1">
      <alignment horizontal="left" indent="1"/>
      <protection locked="0"/>
    </xf>
    <xf numFmtId="0" fontId="3" fillId="33" borderId="14" xfId="0" applyFont="1" applyFill="1" applyBorder="1" applyAlignment="1" applyProtection="1">
      <alignment horizontal="left" indent="1"/>
      <protection locked="0"/>
    </xf>
    <xf numFmtId="0" fontId="3" fillId="32" borderId="15" xfId="0" applyFont="1" applyFill="1" applyBorder="1" applyAlignment="1" applyProtection="1">
      <alignment horizontal="left" indent="1"/>
      <protection locked="0"/>
    </xf>
    <xf numFmtId="0" fontId="3" fillId="32" borderId="14" xfId="0" applyFont="1" applyFill="1" applyBorder="1" applyAlignment="1" applyProtection="1">
      <alignment horizontal="left" indent="1"/>
      <protection locked="0"/>
    </xf>
    <xf numFmtId="0" fontId="3" fillId="0" borderId="10" xfId="0" applyFont="1" applyFill="1" applyBorder="1" applyAlignment="1" applyProtection="1">
      <alignment horizontal="center"/>
      <protection locked="0"/>
    </xf>
    <xf numFmtId="0" fontId="3" fillId="0" borderId="10" xfId="0" applyFont="1" applyFill="1" applyBorder="1" applyAlignment="1" applyProtection="1">
      <alignment horizontal="center"/>
      <protection/>
    </xf>
    <xf numFmtId="0" fontId="3" fillId="0" borderId="11" xfId="0" applyFont="1" applyFill="1" applyBorder="1" applyAlignment="1" applyProtection="1">
      <alignment horizontal="center"/>
      <protection locked="0"/>
    </xf>
    <xf numFmtId="0" fontId="0" fillId="0" borderId="0" xfId="0" applyFill="1" applyBorder="1" applyAlignment="1" applyProtection="1">
      <alignment vertical="top"/>
      <protection/>
    </xf>
    <xf numFmtId="164" fontId="3" fillId="0" borderId="12" xfId="0" applyNumberFormat="1" applyFont="1" applyFill="1" applyBorder="1" applyAlignment="1" applyProtection="1">
      <alignment horizontal="center"/>
      <protection locked="0"/>
    </xf>
    <xf numFmtId="164" fontId="3" fillId="0" borderId="16" xfId="0" applyNumberFormat="1" applyFont="1" applyFill="1" applyBorder="1" applyAlignment="1" applyProtection="1">
      <alignment horizontal="center"/>
      <protection locked="0"/>
    </xf>
    <xf numFmtId="164" fontId="3" fillId="0" borderId="10" xfId="0" applyNumberFormat="1" applyFont="1" applyFill="1" applyBorder="1" applyAlignment="1" applyProtection="1">
      <alignment horizontal="center"/>
      <protection locked="0"/>
    </xf>
    <xf numFmtId="164" fontId="3" fillId="0" borderId="11" xfId="0" applyNumberFormat="1" applyFont="1" applyFill="1" applyBorder="1" applyAlignment="1" applyProtection="1">
      <alignment horizontal="center"/>
      <protection locked="0"/>
    </xf>
    <xf numFmtId="164" fontId="3" fillId="0" borderId="11" xfId="0" applyNumberFormat="1" applyFont="1" applyFill="1" applyBorder="1" applyAlignment="1" applyProtection="1">
      <alignment horizontal="center"/>
      <protection/>
    </xf>
    <xf numFmtId="0" fontId="0" fillId="0" borderId="15" xfId="0" applyFill="1" applyBorder="1" applyAlignment="1" applyProtection="1">
      <alignment/>
      <protection/>
    </xf>
    <xf numFmtId="0" fontId="44" fillId="0" borderId="0" xfId="0" applyFont="1" applyFill="1" applyAlignment="1" applyProtection="1">
      <alignment/>
      <protection/>
    </xf>
    <xf numFmtId="0" fontId="44" fillId="0" borderId="0" xfId="0" applyFont="1" applyFill="1" applyAlignment="1" applyProtection="1">
      <alignment wrapText="1"/>
      <protection/>
    </xf>
    <xf numFmtId="0" fontId="11" fillId="0" borderId="0" xfId="0" applyFont="1" applyFill="1" applyBorder="1" applyAlignment="1" applyProtection="1">
      <alignment horizontal="center" vertical="center" wrapText="1"/>
      <protection/>
    </xf>
    <xf numFmtId="0" fontId="44" fillId="0" borderId="0" xfId="0" applyFont="1" applyFill="1" applyBorder="1" applyAlignment="1" applyProtection="1">
      <alignment/>
      <protection/>
    </xf>
    <xf numFmtId="2" fontId="44" fillId="0" borderId="0" xfId="0" applyNumberFormat="1" applyFont="1" applyFill="1" applyAlignment="1" applyProtection="1">
      <alignment/>
      <protection/>
    </xf>
    <xf numFmtId="0" fontId="44" fillId="0" borderId="0" xfId="0" applyFont="1" applyFill="1" applyAlignment="1" applyProtection="1">
      <alignment horizontal="center"/>
      <protection/>
    </xf>
    <xf numFmtId="0" fontId="44" fillId="0" borderId="0" xfId="0" applyFont="1" applyAlignment="1" applyProtection="1">
      <alignment/>
      <protection/>
    </xf>
    <xf numFmtId="0" fontId="0" fillId="0" borderId="0" xfId="0" applyAlignment="1">
      <alignment/>
    </xf>
    <xf numFmtId="164" fontId="44" fillId="0" borderId="0" xfId="0" applyNumberFormat="1" applyFont="1" applyFill="1" applyBorder="1" applyAlignment="1" applyProtection="1">
      <alignment horizontal="center"/>
      <protection/>
    </xf>
    <xf numFmtId="0" fontId="21" fillId="0" borderId="0" xfId="0" applyFont="1" applyFill="1" applyBorder="1" applyAlignment="1" applyProtection="1">
      <alignment horizontal="left" vertical="center"/>
      <protection/>
    </xf>
    <xf numFmtId="164" fontId="21" fillId="0" borderId="0" xfId="0" applyNumberFormat="1" applyFont="1" applyFill="1" applyBorder="1" applyAlignment="1" applyProtection="1">
      <alignment horizontal="left" vertical="center"/>
      <protection/>
    </xf>
    <xf numFmtId="0" fontId="11" fillId="0" borderId="19" xfId="0" applyFont="1" applyFill="1" applyBorder="1" applyAlignment="1" applyProtection="1">
      <alignment horizontal="right"/>
      <protection/>
    </xf>
    <xf numFmtId="166" fontId="11" fillId="0" borderId="0" xfId="0" applyNumberFormat="1" applyFont="1" applyFill="1" applyBorder="1" applyAlignment="1" applyProtection="1">
      <alignment/>
      <protection/>
    </xf>
    <xf numFmtId="166" fontId="11" fillId="0" borderId="20" xfId="0" applyNumberFormat="1" applyFont="1" applyFill="1" applyBorder="1" applyAlignment="1" applyProtection="1">
      <alignment/>
      <protection/>
    </xf>
    <xf numFmtId="0" fontId="44" fillId="0" borderId="0" xfId="0" applyFont="1" applyAlignment="1">
      <alignment/>
    </xf>
    <xf numFmtId="0" fontId="11" fillId="35" borderId="19" xfId="0" applyFont="1" applyFill="1" applyBorder="1" applyAlignment="1" applyProtection="1">
      <alignment horizontal="left"/>
      <protection/>
    </xf>
    <xf numFmtId="165" fontId="11" fillId="36" borderId="0" xfId="0" applyNumberFormat="1" applyFont="1" applyFill="1" applyBorder="1" applyAlignment="1" applyProtection="1">
      <alignment/>
      <protection/>
    </xf>
    <xf numFmtId="0" fontId="22" fillId="37" borderId="0" xfId="0" applyFont="1" applyFill="1" applyBorder="1" applyAlignment="1" applyProtection="1">
      <alignment/>
      <protection/>
    </xf>
    <xf numFmtId="0" fontId="22" fillId="4" borderId="0" xfId="0" applyFont="1" applyFill="1" applyBorder="1" applyAlignment="1" applyProtection="1">
      <alignment/>
      <protection/>
    </xf>
    <xf numFmtId="0" fontId="22" fillId="38" borderId="0" xfId="0" applyFont="1" applyFill="1" applyBorder="1" applyAlignment="1" applyProtection="1">
      <alignment/>
      <protection/>
    </xf>
    <xf numFmtId="165" fontId="11" fillId="39" borderId="0" xfId="0" applyNumberFormat="1" applyFont="1" applyFill="1" applyBorder="1" applyAlignment="1" applyProtection="1">
      <alignment/>
      <protection/>
    </xf>
    <xf numFmtId="165" fontId="11" fillId="40" borderId="0" xfId="0" applyNumberFormat="1" applyFont="1" applyFill="1" applyBorder="1" applyAlignment="1" applyProtection="1">
      <alignment/>
      <protection/>
    </xf>
    <xf numFmtId="165" fontId="11" fillId="40" borderId="0" xfId="0" applyNumberFormat="1" applyFont="1" applyFill="1" applyBorder="1" applyAlignment="1" applyProtection="1">
      <alignment/>
      <protection/>
    </xf>
    <xf numFmtId="165" fontId="11" fillId="35" borderId="20" xfId="0" applyNumberFormat="1" applyFont="1" applyFill="1" applyBorder="1" applyAlignment="1" applyProtection="1">
      <alignment/>
      <protection/>
    </xf>
    <xf numFmtId="0" fontId="21" fillId="34" borderId="0" xfId="0" applyFont="1" applyFill="1" applyBorder="1" applyAlignment="1" applyProtection="1">
      <alignment horizontal="left" vertical="center" indent="4"/>
      <protection/>
    </xf>
    <xf numFmtId="164" fontId="21" fillId="34" borderId="0" xfId="0" applyNumberFormat="1" applyFont="1" applyFill="1" applyBorder="1" applyAlignment="1" applyProtection="1">
      <alignment horizontal="center" vertical="center"/>
      <protection/>
    </xf>
    <xf numFmtId="0" fontId="11" fillId="34" borderId="0" xfId="0" applyFont="1" applyFill="1" applyBorder="1" applyAlignment="1" applyProtection="1">
      <alignment horizontal="left" vertical="center" indent="1"/>
      <protection/>
    </xf>
    <xf numFmtId="0" fontId="11" fillId="34" borderId="0"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center" wrapText="1"/>
      <protection/>
    </xf>
    <xf numFmtId="9" fontId="11" fillId="0" borderId="0" xfId="0" applyNumberFormat="1" applyFont="1" applyFill="1" applyBorder="1" applyAlignment="1" applyProtection="1">
      <alignment/>
      <protection/>
    </xf>
    <xf numFmtId="9" fontId="11" fillId="0" borderId="20" xfId="0" applyNumberFormat="1" applyFont="1" applyFill="1" applyBorder="1" applyAlignment="1" applyProtection="1">
      <alignment/>
      <protection/>
    </xf>
    <xf numFmtId="0" fontId="0" fillId="31" borderId="0" xfId="0" applyFill="1" applyAlignment="1" applyProtection="1">
      <alignment horizontal="left"/>
      <protection/>
    </xf>
    <xf numFmtId="0" fontId="20" fillId="30" borderId="0" xfId="0" applyFont="1" applyFill="1" applyBorder="1" applyAlignment="1" applyProtection="1">
      <alignment horizontal="left" vertical="top" wrapText="1"/>
      <protection/>
    </xf>
    <xf numFmtId="0" fontId="57" fillId="34" borderId="0" xfId="0" applyFont="1" applyFill="1" applyAlignment="1" applyProtection="1">
      <alignment wrapText="1"/>
      <protection/>
    </xf>
    <xf numFmtId="0" fontId="57" fillId="34" borderId="0" xfId="0" applyFont="1" applyFill="1" applyAlignment="1">
      <alignment wrapText="1"/>
    </xf>
    <xf numFmtId="0" fontId="0" fillId="41" borderId="0" xfId="0" applyFill="1" applyAlignment="1" applyProtection="1">
      <alignment wrapText="1"/>
      <protection/>
    </xf>
    <xf numFmtId="0" fontId="0" fillId="41" borderId="0" xfId="0" applyFill="1" applyAlignment="1">
      <alignment wrapText="1"/>
    </xf>
    <xf numFmtId="0" fontId="20" fillId="30" borderId="0" xfId="0" applyFont="1" applyFill="1" applyBorder="1" applyAlignment="1" applyProtection="1">
      <alignment horizontal="left" vertical="center" wrapText="1"/>
      <protection/>
    </xf>
    <xf numFmtId="0" fontId="17" fillId="42" borderId="0" xfId="0" applyFont="1" applyFill="1" applyBorder="1" applyAlignment="1" applyProtection="1">
      <alignment horizontal="center" vertical="center" wrapText="1"/>
      <protection/>
    </xf>
    <xf numFmtId="0" fontId="62" fillId="42" borderId="0" xfId="0" applyFont="1" applyFill="1" applyBorder="1" applyAlignment="1" applyProtection="1">
      <alignment horizontal="center" vertical="center" wrapText="1"/>
      <protection/>
    </xf>
    <xf numFmtId="0" fontId="16" fillId="42" borderId="0" xfId="0" applyFont="1" applyFill="1" applyAlignment="1" applyProtection="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
    <dxf>
      <font>
        <color rgb="FFFF0000"/>
      </font>
    </dxf>
    <dxf>
      <font>
        <color theme="1"/>
      </font>
    </dxf>
    <dxf>
      <font>
        <color rgb="FFFF0000"/>
      </font>
    </dxf>
    <dxf>
      <font>
        <color auto="1"/>
      </font>
    </dxf>
    <dxf>
      <fill>
        <patternFill>
          <bgColor theme="0" tint="-0.04997999966144562"/>
        </patternFill>
      </fill>
    </dxf>
    <dxf>
      <font>
        <color auto="1"/>
      </font>
      <border/>
    </dxf>
    <dxf>
      <font>
        <color rgb="FFFF0000"/>
      </font>
      <border/>
    </dxf>
    <dxf>
      <font>
        <color theme="1"/>
      </font>
      <border/>
    </dxf>
  </dxfs>
  <tableStyles count="1" defaultTableStyle="TableStyleMedium9" defaultPivotStyle="PivotStyleMedium4">
    <tableStyle name="Table Style 1" pivot="0" count="1">
      <tableStyleElement type="firstRow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Breakdown of Monthly Expenses</a:t>
            </a:r>
          </a:p>
        </c:rich>
      </c:tx>
      <c:layout>
        <c:manualLayout>
          <c:xMode val="factor"/>
          <c:yMode val="factor"/>
          <c:x val="-0.00225"/>
          <c:y val="-0.01075"/>
        </c:manualLayout>
      </c:layout>
      <c:spPr>
        <a:noFill/>
        <a:ln w="3175">
          <a:noFill/>
        </a:ln>
      </c:spPr>
    </c:title>
    <c:plotArea>
      <c:layout>
        <c:manualLayout>
          <c:xMode val="edge"/>
          <c:yMode val="edge"/>
          <c:x val="0.15075"/>
          <c:y val="0.23975"/>
          <c:w val="0.3935"/>
          <c:h val="0.66275"/>
        </c:manualLayout>
      </c:layout>
      <c:pieChart>
        <c:varyColors val="1"/>
        <c:ser>
          <c:idx val="0"/>
          <c:order val="0"/>
          <c:spPr>
            <a:gradFill rotWithShape="1">
              <a:gsLst>
                <a:gs pos="0">
                  <a:srgbClr val="2C5D98"/>
                </a:gs>
                <a:gs pos="80000">
                  <a:srgbClr val="3C7BC7"/>
                </a:gs>
                <a:gs pos="100000">
                  <a:srgbClr val="3A7CCB"/>
                </a:gs>
              </a:gsLst>
              <a:lin ang="5400000" scaled="1"/>
            </a:gradFill>
            <a:ln w="12700">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12700">
                <a:solidFill>
                  <a:srgbClr val="FFFFFF"/>
                </a:solid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12700">
                <a:solidFill>
                  <a:srgbClr val="FFFFFF"/>
                </a:solid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12700">
                <a:solidFill>
                  <a:srgbClr val="FFFFFF"/>
                </a:solid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12700">
                <a:solidFill>
                  <a:srgbClr val="FFFFFF"/>
                </a:solid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12700">
                <a:solidFill>
                  <a:srgbClr val="FFFFFF"/>
                </a:solid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12700">
                <a:solidFill>
                  <a:srgbClr val="FFFFFF"/>
                </a:solid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12700">
                <a:solidFill>
                  <a:srgbClr val="FFFFFF"/>
                </a:solid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12700">
                <a:solidFill>
                  <a:srgbClr val="FFFFFF"/>
                </a:solidFill>
              </a:ln>
              <a:effectLst>
                <a:outerShdw dist="35921" dir="2700000" algn="br">
                  <a:prstClr val="black"/>
                </a:outerShdw>
              </a:effectLst>
            </c:spPr>
          </c:dPt>
          <c:dPt>
            <c:idx val="8"/>
            <c:spPr>
              <a:gradFill rotWithShape="1">
                <a:gsLst>
                  <a:gs pos="0">
                    <a:srgbClr val="899E68"/>
                  </a:gs>
                  <a:gs pos="80000">
                    <a:srgbClr val="B5CF8A"/>
                  </a:gs>
                  <a:gs pos="100000">
                    <a:srgbClr val="B6D189"/>
                  </a:gs>
                </a:gsLst>
                <a:lin ang="5400000" scaled="1"/>
              </a:gradFill>
              <a:ln w="12700">
                <a:solidFill>
                  <a:srgbClr val="FFFFFF"/>
                </a:solidFill>
              </a:ln>
              <a:effectLst>
                <a:outerShdw dist="35921" dir="2700000" algn="br">
                  <a:prstClr val="black"/>
                </a:outerShdw>
              </a:effectLst>
            </c:spPr>
          </c:dPt>
          <c:dLbls>
            <c:numFmt formatCode="General" sourceLinked="1"/>
            <c:spPr>
              <a:noFill/>
              <a:ln w="3175">
                <a:noFill/>
              </a:ln>
            </c:spPr>
            <c:showLegendKey val="0"/>
            <c:showVal val="0"/>
            <c:showBubbleSize val="0"/>
            <c:showCatName val="0"/>
            <c:showSerName val="0"/>
            <c:showLeaderLines val="1"/>
            <c:showPercent val="1"/>
          </c:dLbls>
          <c:cat>
            <c:strRef>
              <c:f>' Cash-Flow Statement'!$D$203:$D$211</c:f>
              <c:strCache/>
            </c:strRef>
          </c:cat>
          <c:val>
            <c:numRef>
              <c:f>' Cash-Flow Statement'!$E$203:$E$211</c:f>
              <c:numCache/>
            </c:numRef>
          </c:val>
        </c:ser>
      </c:pieChart>
      <c:spPr>
        <a:solidFill>
          <a:srgbClr val="F2F2F2"/>
        </a:solidFill>
        <a:ln w="3175">
          <a:noFill/>
        </a:ln>
      </c:spPr>
    </c:plotArea>
    <c:legend>
      <c:legendPos val="r"/>
      <c:layout>
        <c:manualLayout>
          <c:xMode val="edge"/>
          <c:yMode val="edge"/>
          <c:x val="0.65075"/>
          <c:y val="0.18125"/>
          <c:w val="0.291"/>
          <c:h val="0.739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spPr>
    <a:solidFill>
      <a:srgbClr val="F2F2F2"/>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200</xdr:row>
      <xdr:rowOff>171450</xdr:rowOff>
    </xdr:from>
    <xdr:to>
      <xdr:col>2</xdr:col>
      <xdr:colOff>619125</xdr:colOff>
      <xdr:row>215</xdr:row>
      <xdr:rowOff>76200</xdr:rowOff>
    </xdr:to>
    <xdr:graphicFrame>
      <xdr:nvGraphicFramePr>
        <xdr:cNvPr id="1" name="Chart 2"/>
        <xdr:cNvGraphicFramePr/>
      </xdr:nvGraphicFramePr>
      <xdr:xfrm>
        <a:off x="9525" y="34690050"/>
        <a:ext cx="4505325" cy="2714625"/>
      </xdr:xfrm>
      <a:graphic>
        <a:graphicData uri="http://schemas.openxmlformats.org/drawingml/2006/chart">
          <c:chart xmlns:c="http://schemas.openxmlformats.org/drawingml/2006/chart" r:id="rId1"/>
        </a:graphicData>
      </a:graphic>
    </xdr:graphicFrame>
    <xdr:clientData/>
  </xdr:twoCellAnchor>
  <xdr:twoCellAnchor>
    <xdr:from>
      <xdr:col>2</xdr:col>
      <xdr:colOff>466725</xdr:colOff>
      <xdr:row>229</xdr:row>
      <xdr:rowOff>142875</xdr:rowOff>
    </xdr:from>
    <xdr:to>
      <xdr:col>2</xdr:col>
      <xdr:colOff>742950</xdr:colOff>
      <xdr:row>229</xdr:row>
      <xdr:rowOff>419100</xdr:rowOff>
    </xdr:to>
    <xdr:pic>
      <xdr:nvPicPr>
        <xdr:cNvPr id="2" name="Picture 1"/>
        <xdr:cNvPicPr preferRelativeResize="1">
          <a:picLocks noChangeAspect="1"/>
        </xdr:cNvPicPr>
      </xdr:nvPicPr>
      <xdr:blipFill>
        <a:blip r:embed="rId2"/>
        <a:stretch>
          <a:fillRect/>
        </a:stretch>
      </xdr:blipFill>
      <xdr:spPr>
        <a:xfrm>
          <a:off x="4362450" y="41709975"/>
          <a:ext cx="2762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39"/>
  <sheetViews>
    <sheetView tabSelected="1" workbookViewId="0" topLeftCell="A1">
      <selection activeCell="A222" sqref="A222:D222"/>
    </sheetView>
  </sheetViews>
  <sheetFormatPr defaultColWidth="10.7109375" defaultRowHeight="0" customHeight="1" zeroHeight="1"/>
  <cols>
    <col min="1" max="1" width="43.7109375" style="4" customWidth="1"/>
    <col min="2" max="2" width="14.7109375" style="4" customWidth="1"/>
    <col min="3" max="3" width="14.28125" style="4" customWidth="1"/>
    <col min="4" max="4" width="20.140625" style="4" customWidth="1"/>
    <col min="5" max="5" width="16.8515625" style="67" customWidth="1"/>
    <col min="6" max="6" width="20.7109375" style="67" customWidth="1"/>
    <col min="7" max="7" width="31.00390625" style="4" customWidth="1"/>
    <col min="8" max="8" width="5.57421875" style="67" customWidth="1"/>
    <col min="9" max="12" width="13.00390625" style="67" customWidth="1"/>
    <col min="13" max="13" width="10.7109375" style="67" customWidth="1"/>
    <col min="14" max="27" width="10.7109375" style="19" customWidth="1"/>
    <col min="28" max="16384" width="10.7109375" style="4" customWidth="1"/>
  </cols>
  <sheetData>
    <row r="1" spans="1:27" s="5" customFormat="1" ht="19.5" customHeight="1">
      <c r="A1" s="93" t="s">
        <v>143</v>
      </c>
      <c r="B1" s="93" t="s">
        <v>58</v>
      </c>
      <c r="C1" s="93" t="s">
        <v>56</v>
      </c>
      <c r="D1" s="93" t="s">
        <v>59</v>
      </c>
      <c r="E1" s="69"/>
      <c r="F1" s="69"/>
      <c r="G1" s="15"/>
      <c r="H1" s="69"/>
      <c r="I1" s="67"/>
      <c r="J1" s="67"/>
      <c r="K1" s="67"/>
      <c r="L1" s="67"/>
      <c r="M1" s="67"/>
      <c r="N1" s="19"/>
      <c r="O1" s="19"/>
      <c r="P1" s="19"/>
      <c r="Q1" s="19"/>
      <c r="R1" s="19"/>
      <c r="S1" s="19"/>
      <c r="T1" s="19"/>
      <c r="U1" s="19"/>
      <c r="V1" s="19"/>
      <c r="W1" s="19"/>
      <c r="X1" s="19"/>
      <c r="Y1" s="19"/>
      <c r="Z1" s="19"/>
      <c r="AA1" s="19"/>
    </row>
    <row r="2" spans="1:27" s="5" customFormat="1" ht="15">
      <c r="A2" s="20" t="s">
        <v>179</v>
      </c>
      <c r="B2" s="2"/>
      <c r="C2" s="57"/>
      <c r="D2" s="17">
        <f>IF(ISERROR(B2*VLOOKUP(C2,frequency_list,2,FALSE)),0,B2*VLOOKUP(C2,frequency_list,2,FALSE))</f>
        <v>0</v>
      </c>
      <c r="E2" s="70"/>
      <c r="F2" s="70"/>
      <c r="G2" s="13"/>
      <c r="H2" s="70"/>
      <c r="I2" s="67"/>
      <c r="J2" s="67"/>
      <c r="K2" s="67"/>
      <c r="L2" s="67"/>
      <c r="M2" s="67"/>
      <c r="N2" s="19"/>
      <c r="O2" s="19"/>
      <c r="P2" s="19"/>
      <c r="Q2" s="19"/>
      <c r="R2" s="19"/>
      <c r="S2" s="19"/>
      <c r="T2" s="19"/>
      <c r="U2" s="19"/>
      <c r="V2" s="19"/>
      <c r="W2" s="19"/>
      <c r="X2" s="19"/>
      <c r="Y2" s="19"/>
      <c r="Z2" s="19"/>
      <c r="AA2" s="19"/>
    </row>
    <row r="3" spans="1:27" s="5" customFormat="1" ht="15">
      <c r="A3" s="20" t="s">
        <v>180</v>
      </c>
      <c r="B3" s="2"/>
      <c r="C3" s="57"/>
      <c r="D3" s="21">
        <f>IF(ISERROR(B3*VLOOKUP(C3,frequency_list,2,FALSE)),0,B3*VLOOKUP(C3,frequency_list,2,FALSE))</f>
        <v>0</v>
      </c>
      <c r="E3" s="70"/>
      <c r="F3" s="70"/>
      <c r="G3" s="13"/>
      <c r="H3" s="70"/>
      <c r="I3" s="67"/>
      <c r="J3" s="67"/>
      <c r="K3" s="67"/>
      <c r="L3" s="71"/>
      <c r="M3" s="67"/>
      <c r="N3" s="19"/>
      <c r="O3" s="19"/>
      <c r="P3" s="19"/>
      <c r="Q3" s="19"/>
      <c r="R3" s="19"/>
      <c r="S3" s="19"/>
      <c r="T3" s="19"/>
      <c r="U3" s="19"/>
      <c r="V3" s="19"/>
      <c r="W3" s="19"/>
      <c r="X3" s="19"/>
      <c r="Y3" s="19"/>
      <c r="Z3" s="19"/>
      <c r="AA3" s="19"/>
    </row>
    <row r="4" spans="1:27" s="5" customFormat="1" ht="15">
      <c r="A4" s="20" t="s">
        <v>181</v>
      </c>
      <c r="B4" s="2"/>
      <c r="C4" s="57"/>
      <c r="D4" s="21">
        <f aca="true" t="shared" si="0" ref="D4:D19">IF(ISERROR(B4*VLOOKUP(C4,frequency_list,2,FALSE)),0,B4*VLOOKUP(C4,frequency_list,2,FALSE))</f>
        <v>0</v>
      </c>
      <c r="E4" s="70"/>
      <c r="F4" s="70"/>
      <c r="G4" s="13"/>
      <c r="H4" s="70"/>
      <c r="I4" s="67"/>
      <c r="J4" s="67"/>
      <c r="K4" s="67"/>
      <c r="L4" s="67"/>
      <c r="M4" s="67"/>
      <c r="N4" s="19"/>
      <c r="O4" s="19"/>
      <c r="P4" s="19"/>
      <c r="Q4" s="19"/>
      <c r="R4" s="19"/>
      <c r="S4" s="19"/>
      <c r="T4" s="19"/>
      <c r="U4" s="19"/>
      <c r="V4" s="19"/>
      <c r="W4" s="19"/>
      <c r="X4" s="19"/>
      <c r="Y4" s="19"/>
      <c r="Z4" s="19"/>
      <c r="AA4" s="19"/>
    </row>
    <row r="5" spans="1:27" s="5" customFormat="1" ht="15">
      <c r="A5" s="20" t="s">
        <v>234</v>
      </c>
      <c r="B5" s="2"/>
      <c r="C5" s="57"/>
      <c r="D5" s="21">
        <f t="shared" si="0"/>
        <v>0</v>
      </c>
      <c r="E5" s="70"/>
      <c r="F5" s="70"/>
      <c r="G5" s="13"/>
      <c r="H5" s="70"/>
      <c r="I5" s="67"/>
      <c r="J5" s="67"/>
      <c r="K5" s="67"/>
      <c r="L5" s="71"/>
      <c r="M5" s="67"/>
      <c r="N5" s="19"/>
      <c r="O5" s="19"/>
      <c r="P5" s="19"/>
      <c r="Q5" s="19"/>
      <c r="R5" s="19"/>
      <c r="S5" s="19"/>
      <c r="T5" s="19"/>
      <c r="U5" s="19"/>
      <c r="V5" s="19"/>
      <c r="W5" s="19"/>
      <c r="X5" s="19"/>
      <c r="Y5" s="19"/>
      <c r="Z5" s="19"/>
      <c r="AA5" s="19"/>
    </row>
    <row r="6" spans="1:27" s="5" customFormat="1" ht="15">
      <c r="A6" s="20" t="s">
        <v>235</v>
      </c>
      <c r="B6" s="2"/>
      <c r="C6" s="57"/>
      <c r="D6" s="21">
        <f t="shared" si="0"/>
        <v>0</v>
      </c>
      <c r="E6" s="70"/>
      <c r="F6" s="70"/>
      <c r="G6" s="13"/>
      <c r="H6" s="70"/>
      <c r="I6" s="67"/>
      <c r="J6" s="67"/>
      <c r="K6" s="67"/>
      <c r="L6" s="67"/>
      <c r="M6" s="67"/>
      <c r="N6" s="19"/>
      <c r="O6" s="19"/>
      <c r="P6" s="19"/>
      <c r="Q6" s="19"/>
      <c r="R6" s="19"/>
      <c r="S6" s="19"/>
      <c r="T6" s="19"/>
      <c r="U6" s="19"/>
      <c r="V6" s="19"/>
      <c r="W6" s="19"/>
      <c r="X6" s="19"/>
      <c r="Y6" s="19"/>
      <c r="Z6" s="19"/>
      <c r="AA6" s="19"/>
    </row>
    <row r="7" spans="1:27" s="5" customFormat="1" ht="15" customHeight="1">
      <c r="A7" s="20" t="s">
        <v>132</v>
      </c>
      <c r="B7" s="51"/>
      <c r="C7" s="58"/>
      <c r="D7" s="21">
        <f t="shared" si="0"/>
        <v>0</v>
      </c>
      <c r="E7" s="70"/>
      <c r="F7" s="70"/>
      <c r="G7" s="13"/>
      <c r="H7" s="70"/>
      <c r="I7" s="67"/>
      <c r="J7" s="67"/>
      <c r="K7" s="67"/>
      <c r="L7" s="67"/>
      <c r="M7" s="67"/>
      <c r="N7" s="19"/>
      <c r="O7" s="19"/>
      <c r="P7" s="19"/>
      <c r="Q7" s="19"/>
      <c r="R7" s="19"/>
      <c r="S7" s="19"/>
      <c r="T7" s="19"/>
      <c r="U7" s="19"/>
      <c r="V7" s="19"/>
      <c r="W7" s="19"/>
      <c r="X7" s="19"/>
      <c r="Y7" s="19"/>
      <c r="Z7" s="19"/>
      <c r="AA7" s="19"/>
    </row>
    <row r="8" spans="1:27" s="5" customFormat="1" ht="15">
      <c r="A8" s="20" t="s">
        <v>216</v>
      </c>
      <c r="B8" s="2"/>
      <c r="C8" s="57"/>
      <c r="D8" s="21">
        <f t="shared" si="0"/>
        <v>0</v>
      </c>
      <c r="E8" s="70"/>
      <c r="F8" s="70"/>
      <c r="G8" s="13"/>
      <c r="H8" s="70"/>
      <c r="I8" s="67"/>
      <c r="J8" s="67"/>
      <c r="K8" s="67"/>
      <c r="L8" s="67"/>
      <c r="M8" s="67"/>
      <c r="N8" s="19"/>
      <c r="O8" s="19"/>
      <c r="P8" s="19"/>
      <c r="Q8" s="19"/>
      <c r="R8" s="19"/>
      <c r="S8" s="19"/>
      <c r="T8" s="19"/>
      <c r="U8" s="19"/>
      <c r="V8" s="19"/>
      <c r="W8" s="19"/>
      <c r="X8" s="19"/>
      <c r="Y8" s="19"/>
      <c r="Z8" s="19"/>
      <c r="AA8" s="19"/>
    </row>
    <row r="9" spans="1:27" s="5" customFormat="1" ht="15">
      <c r="A9" s="20" t="s">
        <v>182</v>
      </c>
      <c r="B9" s="2"/>
      <c r="C9" s="57"/>
      <c r="D9" s="21">
        <f t="shared" si="0"/>
        <v>0</v>
      </c>
      <c r="E9" s="70"/>
      <c r="F9" s="70"/>
      <c r="G9" s="13"/>
      <c r="H9" s="70"/>
      <c r="I9" s="67"/>
      <c r="J9" s="67"/>
      <c r="K9" s="67"/>
      <c r="L9" s="67"/>
      <c r="M9" s="67"/>
      <c r="N9" s="19"/>
      <c r="O9" s="19"/>
      <c r="P9" s="19"/>
      <c r="Q9" s="19"/>
      <c r="R9" s="19"/>
      <c r="S9" s="19"/>
      <c r="T9" s="19"/>
      <c r="U9" s="19"/>
      <c r="V9" s="19"/>
      <c r="W9" s="19"/>
      <c r="X9" s="19"/>
      <c r="Y9" s="19"/>
      <c r="Z9" s="19"/>
      <c r="AA9" s="19"/>
    </row>
    <row r="10" spans="1:27" s="5" customFormat="1" ht="15">
      <c r="A10" s="20" t="s">
        <v>66</v>
      </c>
      <c r="B10" s="2"/>
      <c r="C10" s="57"/>
      <c r="D10" s="21">
        <f t="shared" si="0"/>
        <v>0</v>
      </c>
      <c r="E10" s="70"/>
      <c r="F10" s="70"/>
      <c r="G10" s="13"/>
      <c r="H10" s="70"/>
      <c r="I10" s="67"/>
      <c r="J10" s="67"/>
      <c r="K10" s="67"/>
      <c r="L10" s="73"/>
      <c r="M10" s="67"/>
      <c r="N10" s="19"/>
      <c r="O10" s="19"/>
      <c r="P10" s="19"/>
      <c r="Q10" s="19"/>
      <c r="R10" s="19"/>
      <c r="S10" s="19"/>
      <c r="T10" s="19"/>
      <c r="U10" s="19"/>
      <c r="V10" s="19"/>
      <c r="W10" s="19"/>
      <c r="X10" s="19"/>
      <c r="Y10" s="19"/>
      <c r="Z10" s="19"/>
      <c r="AA10" s="19"/>
    </row>
    <row r="11" spans="1:27" s="5" customFormat="1" ht="15">
      <c r="A11" s="20" t="s">
        <v>183</v>
      </c>
      <c r="B11" s="2"/>
      <c r="C11" s="57"/>
      <c r="D11" s="21">
        <f t="shared" si="0"/>
        <v>0</v>
      </c>
      <c r="E11" s="70"/>
      <c r="F11" s="70"/>
      <c r="G11" s="13"/>
      <c r="H11" s="70"/>
      <c r="I11" s="67"/>
      <c r="J11" s="67"/>
      <c r="K11" s="67"/>
      <c r="L11" s="67"/>
      <c r="M11" s="67"/>
      <c r="N11" s="19"/>
      <c r="O11" s="19"/>
      <c r="P11" s="19"/>
      <c r="Q11" s="19"/>
      <c r="R11" s="19"/>
      <c r="S11" s="19"/>
      <c r="T11" s="19"/>
      <c r="U11" s="19"/>
      <c r="V11" s="19"/>
      <c r="W11" s="19"/>
      <c r="X11" s="19"/>
      <c r="Y11" s="19"/>
      <c r="Z11" s="19"/>
      <c r="AA11" s="19"/>
    </row>
    <row r="12" spans="1:27" s="5" customFormat="1" ht="15">
      <c r="A12" s="20" t="s">
        <v>184</v>
      </c>
      <c r="B12" s="2"/>
      <c r="C12" s="57"/>
      <c r="D12" s="21">
        <f t="shared" si="0"/>
        <v>0</v>
      </c>
      <c r="E12" s="70"/>
      <c r="F12" s="70"/>
      <c r="G12" s="13"/>
      <c r="H12" s="70"/>
      <c r="I12" s="67"/>
      <c r="J12" s="67"/>
      <c r="K12" s="67"/>
      <c r="L12" s="67"/>
      <c r="M12" s="67"/>
      <c r="N12" s="19"/>
      <c r="O12" s="19"/>
      <c r="P12" s="19"/>
      <c r="Q12" s="19"/>
      <c r="R12" s="19"/>
      <c r="S12" s="19"/>
      <c r="T12" s="19"/>
      <c r="U12" s="19"/>
      <c r="V12" s="19"/>
      <c r="W12" s="19"/>
      <c r="X12" s="19"/>
      <c r="Y12" s="19"/>
      <c r="Z12" s="19"/>
      <c r="AA12" s="19"/>
    </row>
    <row r="13" spans="1:27" s="5" customFormat="1" ht="15">
      <c r="A13" s="20" t="s">
        <v>185</v>
      </c>
      <c r="B13" s="2"/>
      <c r="C13" s="57"/>
      <c r="D13" s="21">
        <f t="shared" si="0"/>
        <v>0</v>
      </c>
      <c r="E13" s="70"/>
      <c r="F13" s="70"/>
      <c r="G13" s="13"/>
      <c r="H13" s="70"/>
      <c r="I13" s="67"/>
      <c r="J13" s="67"/>
      <c r="K13" s="67"/>
      <c r="L13" s="67"/>
      <c r="M13" s="67"/>
      <c r="N13" s="19"/>
      <c r="O13" s="19"/>
      <c r="P13" s="19"/>
      <c r="Q13" s="19"/>
      <c r="R13" s="19"/>
      <c r="S13" s="19"/>
      <c r="T13" s="19"/>
      <c r="U13" s="19"/>
      <c r="V13" s="19"/>
      <c r="W13" s="19"/>
      <c r="X13" s="19"/>
      <c r="Y13" s="19"/>
      <c r="Z13" s="19"/>
      <c r="AA13" s="19"/>
    </row>
    <row r="14" spans="1:27" s="5" customFormat="1" ht="15">
      <c r="A14" s="20" t="s">
        <v>217</v>
      </c>
      <c r="B14" s="2"/>
      <c r="C14" s="57"/>
      <c r="D14" s="21">
        <f t="shared" si="0"/>
        <v>0</v>
      </c>
      <c r="E14" s="70"/>
      <c r="F14" s="70"/>
      <c r="G14" s="13"/>
      <c r="H14" s="70"/>
      <c r="I14" s="67"/>
      <c r="J14" s="67"/>
      <c r="K14" s="67"/>
      <c r="L14" s="67"/>
      <c r="M14" s="67"/>
      <c r="N14" s="19"/>
      <c r="O14" s="19"/>
      <c r="P14" s="19"/>
      <c r="Q14" s="19"/>
      <c r="R14" s="19"/>
      <c r="S14" s="19"/>
      <c r="T14" s="19"/>
      <c r="U14" s="19"/>
      <c r="V14" s="19"/>
      <c r="W14" s="19"/>
      <c r="X14" s="19"/>
      <c r="Y14" s="19"/>
      <c r="Z14" s="19"/>
      <c r="AA14" s="19"/>
    </row>
    <row r="15" spans="1:27" s="5" customFormat="1" ht="15">
      <c r="A15" s="20" t="s">
        <v>76</v>
      </c>
      <c r="B15" s="2"/>
      <c r="C15" s="57"/>
      <c r="D15" s="21">
        <f t="shared" si="0"/>
        <v>0</v>
      </c>
      <c r="E15" s="70"/>
      <c r="F15" s="70"/>
      <c r="G15" s="13"/>
      <c r="H15" s="70"/>
      <c r="I15" s="67"/>
      <c r="J15" s="67"/>
      <c r="K15" s="67"/>
      <c r="L15" s="67"/>
      <c r="M15" s="67"/>
      <c r="N15" s="19"/>
      <c r="O15" s="19"/>
      <c r="P15" s="19"/>
      <c r="Q15" s="19"/>
      <c r="R15" s="19"/>
      <c r="S15" s="19"/>
      <c r="T15" s="19"/>
      <c r="U15" s="19"/>
      <c r="V15" s="19"/>
      <c r="W15" s="19"/>
      <c r="X15" s="19"/>
      <c r="Y15" s="19"/>
      <c r="Z15" s="19"/>
      <c r="AA15" s="19"/>
    </row>
    <row r="16" spans="1:27" s="5" customFormat="1" ht="15">
      <c r="A16" s="22" t="s">
        <v>186</v>
      </c>
      <c r="B16" s="3"/>
      <c r="C16" s="59"/>
      <c r="D16" s="21">
        <f t="shared" si="0"/>
        <v>0</v>
      </c>
      <c r="E16" s="70"/>
      <c r="F16" s="70"/>
      <c r="G16" s="13"/>
      <c r="H16" s="70"/>
      <c r="I16" s="67"/>
      <c r="J16" s="67"/>
      <c r="K16" s="67"/>
      <c r="L16" s="67"/>
      <c r="M16" s="67"/>
      <c r="N16" s="19"/>
      <c r="O16" s="19"/>
      <c r="P16" s="19"/>
      <c r="Q16" s="19"/>
      <c r="R16" s="19"/>
      <c r="S16" s="19"/>
      <c r="T16" s="19"/>
      <c r="U16" s="19"/>
      <c r="V16" s="19"/>
      <c r="W16" s="19"/>
      <c r="X16" s="19"/>
      <c r="Y16" s="19"/>
      <c r="Z16" s="19"/>
      <c r="AA16" s="19"/>
    </row>
    <row r="17" spans="1:27" s="5" customFormat="1" ht="15">
      <c r="A17" s="53" t="s">
        <v>30</v>
      </c>
      <c r="B17" s="3"/>
      <c r="C17" s="59"/>
      <c r="D17" s="21">
        <f t="shared" si="0"/>
        <v>0</v>
      </c>
      <c r="E17" s="70"/>
      <c r="F17" s="70"/>
      <c r="G17" s="13"/>
      <c r="H17" s="70"/>
      <c r="I17" s="67"/>
      <c r="J17" s="67"/>
      <c r="K17" s="67"/>
      <c r="L17" s="67"/>
      <c r="M17" s="67"/>
      <c r="N17" s="19"/>
      <c r="O17" s="19"/>
      <c r="P17" s="19"/>
      <c r="Q17" s="19"/>
      <c r="R17" s="19"/>
      <c r="S17" s="19"/>
      <c r="T17" s="19"/>
      <c r="U17" s="19"/>
      <c r="V17" s="19"/>
      <c r="W17" s="19"/>
      <c r="X17" s="19"/>
      <c r="Y17" s="19"/>
      <c r="Z17" s="19"/>
      <c r="AA17" s="19"/>
    </row>
    <row r="18" spans="1:27" s="5" customFormat="1" ht="15">
      <c r="A18" s="53" t="s">
        <v>31</v>
      </c>
      <c r="B18" s="3"/>
      <c r="C18" s="59"/>
      <c r="D18" s="21">
        <f t="shared" si="0"/>
        <v>0</v>
      </c>
      <c r="E18" s="70"/>
      <c r="F18" s="70"/>
      <c r="G18" s="13"/>
      <c r="H18" s="70"/>
      <c r="I18" s="67"/>
      <c r="J18" s="67"/>
      <c r="K18" s="67"/>
      <c r="L18" s="67"/>
      <c r="M18" s="67"/>
      <c r="N18" s="19"/>
      <c r="O18" s="19"/>
      <c r="P18" s="19"/>
      <c r="Q18" s="19"/>
      <c r="R18" s="19"/>
      <c r="S18" s="19"/>
      <c r="T18" s="19"/>
      <c r="U18" s="19"/>
      <c r="V18" s="19"/>
      <c r="W18" s="19"/>
      <c r="X18" s="19"/>
      <c r="Y18" s="19"/>
      <c r="Z18" s="19"/>
      <c r="AA18" s="19"/>
    </row>
    <row r="19" spans="1:27" s="5" customFormat="1" ht="15">
      <c r="A19" s="54" t="s">
        <v>32</v>
      </c>
      <c r="B19" s="2"/>
      <c r="C19" s="57"/>
      <c r="D19" s="21">
        <f t="shared" si="0"/>
        <v>0</v>
      </c>
      <c r="E19" s="70"/>
      <c r="F19" s="70"/>
      <c r="G19" s="13"/>
      <c r="H19" s="70"/>
      <c r="I19" s="67"/>
      <c r="J19" s="67"/>
      <c r="K19" s="67"/>
      <c r="L19" s="67"/>
      <c r="M19" s="67"/>
      <c r="N19" s="19"/>
      <c r="O19" s="19"/>
      <c r="P19" s="19"/>
      <c r="Q19" s="19"/>
      <c r="R19" s="19"/>
      <c r="S19" s="19"/>
      <c r="T19" s="19"/>
      <c r="U19" s="19"/>
      <c r="V19" s="19"/>
      <c r="W19" s="19"/>
      <c r="X19" s="19"/>
      <c r="Y19" s="19"/>
      <c r="Z19" s="19"/>
      <c r="AA19" s="19"/>
    </row>
    <row r="20" spans="1:27" s="5" customFormat="1" ht="9.75" customHeight="1">
      <c r="A20" s="8"/>
      <c r="B20" s="8"/>
      <c r="C20" s="13"/>
      <c r="D20" s="8"/>
      <c r="E20" s="70"/>
      <c r="F20" s="70"/>
      <c r="G20" s="13"/>
      <c r="H20" s="70"/>
      <c r="I20" s="67"/>
      <c r="J20" s="67"/>
      <c r="K20" s="67"/>
      <c r="L20" s="67"/>
      <c r="M20" s="67"/>
      <c r="N20" s="19"/>
      <c r="O20" s="19"/>
      <c r="P20" s="19"/>
      <c r="Q20" s="19"/>
      <c r="R20" s="19"/>
      <c r="S20" s="19"/>
      <c r="T20" s="19"/>
      <c r="U20" s="19"/>
      <c r="V20" s="19"/>
      <c r="W20" s="19"/>
      <c r="X20" s="19"/>
      <c r="Y20" s="19"/>
      <c r="Z20" s="19"/>
      <c r="AA20" s="19"/>
    </row>
    <row r="21" spans="1:27" s="5" customFormat="1" ht="14.25" customHeight="1">
      <c r="A21" s="23" t="s">
        <v>146</v>
      </c>
      <c r="B21" s="24"/>
      <c r="C21" s="60"/>
      <c r="D21" s="25">
        <f>SUM(D2:D19)</f>
        <v>0</v>
      </c>
      <c r="E21" s="70"/>
      <c r="F21" s="70"/>
      <c r="G21" s="13"/>
      <c r="H21" s="70"/>
      <c r="I21" s="67"/>
      <c r="J21" s="67"/>
      <c r="K21" s="67"/>
      <c r="L21" s="67"/>
      <c r="M21" s="67"/>
      <c r="N21" s="19"/>
      <c r="O21" s="19"/>
      <c r="P21" s="19"/>
      <c r="Q21" s="19"/>
      <c r="R21" s="19"/>
      <c r="S21" s="19"/>
      <c r="T21" s="19"/>
      <c r="U21" s="19"/>
      <c r="V21" s="19"/>
      <c r="W21" s="19"/>
      <c r="X21" s="19"/>
      <c r="Y21" s="19"/>
      <c r="Z21" s="19"/>
      <c r="AA21" s="19"/>
    </row>
    <row r="22" spans="1:27" s="5" customFormat="1" ht="15">
      <c r="A22" s="8"/>
      <c r="B22" s="8"/>
      <c r="C22" s="13"/>
      <c r="D22" s="8"/>
      <c r="E22" s="70"/>
      <c r="F22" s="70"/>
      <c r="G22" s="13"/>
      <c r="H22" s="70"/>
      <c r="I22" s="67"/>
      <c r="J22" s="67"/>
      <c r="K22" s="67"/>
      <c r="L22" s="67"/>
      <c r="M22" s="67"/>
      <c r="N22" s="19"/>
      <c r="O22" s="19"/>
      <c r="P22" s="19"/>
      <c r="Q22" s="19"/>
      <c r="R22" s="19"/>
      <c r="S22" s="19"/>
      <c r="T22" s="19"/>
      <c r="U22" s="19"/>
      <c r="V22" s="19"/>
      <c r="W22" s="19"/>
      <c r="X22" s="19"/>
      <c r="Y22" s="19"/>
      <c r="Z22" s="19"/>
      <c r="AA22" s="19"/>
    </row>
    <row r="23" spans="1:27" s="5" customFormat="1" ht="19.5" customHeight="1">
      <c r="A23" s="93" t="s">
        <v>112</v>
      </c>
      <c r="B23" s="93" t="s">
        <v>58</v>
      </c>
      <c r="C23" s="93" t="s">
        <v>56</v>
      </c>
      <c r="D23" s="93" t="s">
        <v>59</v>
      </c>
      <c r="E23" s="69"/>
      <c r="F23" s="69"/>
      <c r="G23" s="26"/>
      <c r="H23" s="69"/>
      <c r="I23" s="67"/>
      <c r="J23" s="67"/>
      <c r="K23" s="67"/>
      <c r="L23" s="67"/>
      <c r="M23" s="67"/>
      <c r="N23" s="19"/>
      <c r="O23" s="19"/>
      <c r="P23" s="19"/>
      <c r="Q23" s="19"/>
      <c r="R23" s="19"/>
      <c r="S23" s="19"/>
      <c r="T23" s="19"/>
      <c r="U23" s="19"/>
      <c r="V23" s="19"/>
      <c r="W23" s="19"/>
      <c r="X23" s="19"/>
      <c r="Y23" s="19"/>
      <c r="Z23" s="19"/>
      <c r="AA23" s="19"/>
    </row>
    <row r="24" spans="1:27" s="5" customFormat="1" ht="15">
      <c r="A24" s="14" t="s">
        <v>236</v>
      </c>
      <c r="B24" s="2"/>
      <c r="C24" s="61"/>
      <c r="D24" s="27">
        <f aca="true" t="shared" si="1" ref="D24:D36">IF(ISERROR(B24*VLOOKUP(C24,frequency_list,2,FALSE)),0,B24*VLOOKUP(C24,frequency_list,2,FALSE))</f>
        <v>0</v>
      </c>
      <c r="E24" s="70"/>
      <c r="F24" s="70"/>
      <c r="G24" s="13"/>
      <c r="H24" s="70"/>
      <c r="I24" s="67"/>
      <c r="J24" s="67"/>
      <c r="K24" s="67"/>
      <c r="L24" s="67"/>
      <c r="M24" s="67"/>
      <c r="N24" s="19"/>
      <c r="O24" s="19"/>
      <c r="P24" s="19"/>
      <c r="Q24" s="19"/>
      <c r="R24" s="19"/>
      <c r="S24" s="19"/>
      <c r="T24" s="19"/>
      <c r="U24" s="19"/>
      <c r="V24" s="19"/>
      <c r="W24" s="19"/>
      <c r="X24" s="19"/>
      <c r="Y24" s="19"/>
      <c r="Z24" s="19"/>
      <c r="AA24" s="19"/>
    </row>
    <row r="25" spans="1:27" s="5" customFormat="1" ht="15">
      <c r="A25" s="14" t="s">
        <v>237</v>
      </c>
      <c r="B25" s="3"/>
      <c r="C25" s="62"/>
      <c r="D25" s="28">
        <f t="shared" si="1"/>
        <v>0</v>
      </c>
      <c r="E25" s="70"/>
      <c r="F25" s="70"/>
      <c r="G25" s="13"/>
      <c r="H25" s="70"/>
      <c r="I25" s="67"/>
      <c r="J25" s="67"/>
      <c r="K25" s="67"/>
      <c r="L25" s="67"/>
      <c r="M25" s="67"/>
      <c r="N25" s="19"/>
      <c r="O25" s="19"/>
      <c r="P25" s="19"/>
      <c r="Q25" s="19"/>
      <c r="R25" s="19"/>
      <c r="S25" s="19"/>
      <c r="T25" s="19"/>
      <c r="U25" s="19"/>
      <c r="V25" s="19"/>
      <c r="W25" s="19"/>
      <c r="X25" s="19"/>
      <c r="Y25" s="19"/>
      <c r="Z25" s="19"/>
      <c r="AA25" s="19"/>
    </row>
    <row r="26" spans="1:27" s="5" customFormat="1" ht="15">
      <c r="A26" s="14" t="s">
        <v>238</v>
      </c>
      <c r="B26" s="3" t="s">
        <v>246</v>
      </c>
      <c r="C26" s="62"/>
      <c r="D26" s="28">
        <f t="shared" si="1"/>
        <v>0</v>
      </c>
      <c r="E26" s="70"/>
      <c r="F26" s="70"/>
      <c r="G26" s="13"/>
      <c r="H26" s="70"/>
      <c r="I26" s="67"/>
      <c r="J26" s="67"/>
      <c r="K26" s="67"/>
      <c r="L26" s="67"/>
      <c r="M26" s="67"/>
      <c r="N26" s="19"/>
      <c r="O26" s="19"/>
      <c r="P26" s="19"/>
      <c r="Q26" s="19"/>
      <c r="R26" s="19"/>
      <c r="S26" s="19"/>
      <c r="T26" s="19"/>
      <c r="U26" s="19"/>
      <c r="V26" s="19"/>
      <c r="W26" s="19"/>
      <c r="X26" s="19"/>
      <c r="Y26" s="19"/>
      <c r="Z26" s="19"/>
      <c r="AA26" s="19"/>
    </row>
    <row r="27" spans="1:27" s="5" customFormat="1" ht="15">
      <c r="A27" s="14" t="s">
        <v>187</v>
      </c>
      <c r="B27" s="3"/>
      <c r="C27" s="62"/>
      <c r="D27" s="28">
        <f t="shared" si="1"/>
        <v>0</v>
      </c>
      <c r="E27" s="70"/>
      <c r="F27" s="70"/>
      <c r="G27" s="13"/>
      <c r="H27" s="70"/>
      <c r="I27" s="67"/>
      <c r="J27" s="67"/>
      <c r="K27" s="67"/>
      <c r="L27" s="67"/>
      <c r="M27" s="67"/>
      <c r="N27" s="19"/>
      <c r="O27" s="19"/>
      <c r="P27" s="19"/>
      <c r="Q27" s="19"/>
      <c r="R27" s="19"/>
      <c r="S27" s="19"/>
      <c r="T27" s="19"/>
      <c r="U27" s="19"/>
      <c r="V27" s="19"/>
      <c r="W27" s="19"/>
      <c r="X27" s="19"/>
      <c r="Y27" s="19"/>
      <c r="Z27" s="19"/>
      <c r="AA27" s="19"/>
    </row>
    <row r="28" spans="1:27" s="5" customFormat="1" ht="15">
      <c r="A28" s="14" t="s">
        <v>188</v>
      </c>
      <c r="B28" s="3"/>
      <c r="C28" s="62"/>
      <c r="D28" s="28">
        <f t="shared" si="1"/>
        <v>0</v>
      </c>
      <c r="E28" s="70"/>
      <c r="F28" s="70"/>
      <c r="G28" s="13"/>
      <c r="H28" s="70"/>
      <c r="I28" s="67"/>
      <c r="J28" s="67"/>
      <c r="K28" s="67"/>
      <c r="L28" s="67"/>
      <c r="M28" s="67"/>
      <c r="N28" s="19"/>
      <c r="O28" s="19"/>
      <c r="P28" s="19"/>
      <c r="Q28" s="19"/>
      <c r="R28" s="19"/>
      <c r="S28" s="19"/>
      <c r="T28" s="19"/>
      <c r="U28" s="19"/>
      <c r="V28" s="19"/>
      <c r="W28" s="19"/>
      <c r="X28" s="19"/>
      <c r="Y28" s="19"/>
      <c r="Z28" s="19"/>
      <c r="AA28" s="19"/>
    </row>
    <row r="29" spans="1:27" s="5" customFormat="1" ht="15">
      <c r="A29" s="14" t="s">
        <v>189</v>
      </c>
      <c r="B29" s="3"/>
      <c r="C29" s="62"/>
      <c r="D29" s="28">
        <f t="shared" si="1"/>
        <v>0</v>
      </c>
      <c r="E29" s="70"/>
      <c r="F29" s="70"/>
      <c r="G29" s="13"/>
      <c r="H29" s="70"/>
      <c r="I29" s="67"/>
      <c r="J29" s="67"/>
      <c r="K29" s="67"/>
      <c r="L29" s="67"/>
      <c r="M29" s="67"/>
      <c r="N29" s="19"/>
      <c r="O29" s="19"/>
      <c r="P29" s="19"/>
      <c r="Q29" s="19"/>
      <c r="R29" s="19"/>
      <c r="S29" s="19"/>
      <c r="T29" s="19"/>
      <c r="U29" s="19"/>
      <c r="V29" s="19"/>
      <c r="W29" s="19"/>
      <c r="X29" s="19"/>
      <c r="Y29" s="19"/>
      <c r="Z29" s="19"/>
      <c r="AA29" s="19"/>
    </row>
    <row r="30" spans="1:27" s="5" customFormat="1" ht="15">
      <c r="A30" s="14" t="s">
        <v>190</v>
      </c>
      <c r="B30" s="3"/>
      <c r="C30" s="62"/>
      <c r="D30" s="28">
        <f t="shared" si="1"/>
        <v>0</v>
      </c>
      <c r="E30" s="70"/>
      <c r="F30" s="70"/>
      <c r="G30" s="13"/>
      <c r="H30" s="70"/>
      <c r="I30" s="67"/>
      <c r="J30" s="67"/>
      <c r="K30" s="67"/>
      <c r="L30" s="67"/>
      <c r="M30" s="67"/>
      <c r="N30" s="19"/>
      <c r="O30" s="19"/>
      <c r="P30" s="19"/>
      <c r="Q30" s="19"/>
      <c r="R30" s="19"/>
      <c r="S30" s="19"/>
      <c r="T30" s="19"/>
      <c r="U30" s="19"/>
      <c r="V30" s="19"/>
      <c r="W30" s="19"/>
      <c r="X30" s="19"/>
      <c r="Y30" s="19"/>
      <c r="Z30" s="19"/>
      <c r="AA30" s="19"/>
    </row>
    <row r="31" spans="1:27" s="5" customFormat="1" ht="15">
      <c r="A31" s="29" t="s">
        <v>191</v>
      </c>
      <c r="B31" s="3"/>
      <c r="C31" s="62"/>
      <c r="D31" s="28">
        <f t="shared" si="1"/>
        <v>0</v>
      </c>
      <c r="E31" s="70"/>
      <c r="F31" s="70"/>
      <c r="G31" s="13"/>
      <c r="H31" s="70"/>
      <c r="I31" s="67"/>
      <c r="J31" s="67"/>
      <c r="K31" s="67"/>
      <c r="L31" s="67"/>
      <c r="M31" s="67"/>
      <c r="N31" s="19"/>
      <c r="O31" s="19"/>
      <c r="P31" s="19"/>
      <c r="Q31" s="19"/>
      <c r="R31" s="19"/>
      <c r="S31" s="19"/>
      <c r="T31" s="19"/>
      <c r="U31" s="19"/>
      <c r="V31" s="19"/>
      <c r="W31" s="19"/>
      <c r="X31" s="19"/>
      <c r="Y31" s="19"/>
      <c r="Z31" s="19"/>
      <c r="AA31" s="19"/>
    </row>
    <row r="32" spans="1:27" s="5" customFormat="1" ht="15">
      <c r="A32" s="14" t="s">
        <v>192</v>
      </c>
      <c r="B32" s="3"/>
      <c r="C32" s="62"/>
      <c r="D32" s="28">
        <f t="shared" si="1"/>
        <v>0</v>
      </c>
      <c r="E32" s="70"/>
      <c r="F32" s="70"/>
      <c r="G32" s="13"/>
      <c r="H32" s="70"/>
      <c r="I32" s="67"/>
      <c r="J32" s="67"/>
      <c r="K32" s="67"/>
      <c r="L32" s="67"/>
      <c r="M32" s="67"/>
      <c r="N32" s="19"/>
      <c r="O32" s="19"/>
      <c r="P32" s="19"/>
      <c r="Q32" s="19"/>
      <c r="R32" s="19"/>
      <c r="S32" s="19"/>
      <c r="T32" s="19"/>
      <c r="U32" s="19"/>
      <c r="V32" s="19"/>
      <c r="W32" s="19"/>
      <c r="X32" s="19"/>
      <c r="Y32" s="19"/>
      <c r="Z32" s="19"/>
      <c r="AA32" s="19"/>
    </row>
    <row r="33" spans="1:27" s="5" customFormat="1" ht="15">
      <c r="A33" s="29" t="s">
        <v>193</v>
      </c>
      <c r="B33" s="3"/>
      <c r="C33" s="62"/>
      <c r="D33" s="28">
        <f t="shared" si="1"/>
        <v>0</v>
      </c>
      <c r="E33" s="70"/>
      <c r="F33" s="70"/>
      <c r="G33" s="13"/>
      <c r="H33" s="70"/>
      <c r="I33" s="67"/>
      <c r="J33" s="67"/>
      <c r="K33" s="67"/>
      <c r="L33" s="67"/>
      <c r="M33" s="67"/>
      <c r="N33" s="19"/>
      <c r="O33" s="19"/>
      <c r="P33" s="19"/>
      <c r="Q33" s="19"/>
      <c r="R33" s="19"/>
      <c r="S33" s="19"/>
      <c r="T33" s="19"/>
      <c r="U33" s="19"/>
      <c r="V33" s="19"/>
      <c r="W33" s="19"/>
      <c r="X33" s="19"/>
      <c r="Y33" s="19"/>
      <c r="Z33" s="19"/>
      <c r="AA33" s="19"/>
    </row>
    <row r="34" spans="1:27" s="5" customFormat="1" ht="15">
      <c r="A34" s="55" t="s">
        <v>30</v>
      </c>
      <c r="B34" s="3"/>
      <c r="C34" s="62"/>
      <c r="D34" s="28">
        <f>IF(ISERROR(B34*VLOOKUP(C34,frequency_list,2,FALSE)),0,B34*VLOOKUP(C34,frequency_list,2,FALSE))</f>
        <v>0</v>
      </c>
      <c r="E34" s="70"/>
      <c r="F34" s="70"/>
      <c r="G34" s="13"/>
      <c r="H34" s="70"/>
      <c r="I34" s="67"/>
      <c r="J34" s="67"/>
      <c r="K34" s="67"/>
      <c r="L34" s="67"/>
      <c r="M34" s="67"/>
      <c r="N34" s="19"/>
      <c r="O34" s="19"/>
      <c r="P34" s="19"/>
      <c r="Q34" s="19"/>
      <c r="R34" s="19"/>
      <c r="S34" s="19"/>
      <c r="T34" s="19"/>
      <c r="U34" s="19"/>
      <c r="V34" s="19"/>
      <c r="W34" s="19"/>
      <c r="X34" s="19"/>
      <c r="Y34" s="19"/>
      <c r="Z34" s="19"/>
      <c r="AA34" s="19"/>
    </row>
    <row r="35" spans="1:27" s="5" customFormat="1" ht="15">
      <c r="A35" s="55" t="s">
        <v>31</v>
      </c>
      <c r="B35" s="3"/>
      <c r="C35" s="62"/>
      <c r="D35" s="28">
        <f t="shared" si="1"/>
        <v>0</v>
      </c>
      <c r="E35" s="70"/>
      <c r="F35" s="70"/>
      <c r="G35" s="13"/>
      <c r="H35" s="70"/>
      <c r="I35" s="67"/>
      <c r="J35" s="67"/>
      <c r="K35" s="67"/>
      <c r="L35" s="67"/>
      <c r="M35" s="67"/>
      <c r="N35" s="19"/>
      <c r="O35" s="19"/>
      <c r="P35" s="19"/>
      <c r="Q35" s="19"/>
      <c r="R35" s="19"/>
      <c r="S35" s="19"/>
      <c r="T35" s="19"/>
      <c r="U35" s="19"/>
      <c r="V35" s="19"/>
      <c r="W35" s="19"/>
      <c r="X35" s="19"/>
      <c r="Y35" s="19"/>
      <c r="Z35" s="19"/>
      <c r="AA35" s="19"/>
    </row>
    <row r="36" spans="1:27" s="5" customFormat="1" ht="15">
      <c r="A36" s="56" t="s">
        <v>32</v>
      </c>
      <c r="B36" s="3"/>
      <c r="C36" s="62"/>
      <c r="D36" s="28">
        <f t="shared" si="1"/>
        <v>0</v>
      </c>
      <c r="E36" s="70"/>
      <c r="F36" s="70"/>
      <c r="G36" s="13"/>
      <c r="H36" s="70"/>
      <c r="I36" s="67"/>
      <c r="J36" s="67"/>
      <c r="K36" s="67"/>
      <c r="L36" s="67"/>
      <c r="M36" s="67"/>
      <c r="N36" s="19"/>
      <c r="O36" s="19"/>
      <c r="P36" s="19"/>
      <c r="Q36" s="19"/>
      <c r="R36" s="19"/>
      <c r="S36" s="19"/>
      <c r="T36" s="19"/>
      <c r="U36" s="19"/>
      <c r="V36" s="19"/>
      <c r="W36" s="19"/>
      <c r="X36" s="19"/>
      <c r="Y36" s="19"/>
      <c r="Z36" s="19"/>
      <c r="AA36" s="19"/>
    </row>
    <row r="37" spans="1:27" s="5" customFormat="1" ht="9" customHeight="1">
      <c r="A37" s="8"/>
      <c r="B37" s="8"/>
      <c r="C37" s="13"/>
      <c r="D37" s="8"/>
      <c r="E37" s="70"/>
      <c r="F37" s="70"/>
      <c r="G37" s="13"/>
      <c r="H37" s="70"/>
      <c r="I37" s="67"/>
      <c r="J37" s="67"/>
      <c r="K37" s="67"/>
      <c r="L37" s="67"/>
      <c r="M37" s="67"/>
      <c r="N37" s="19"/>
      <c r="O37" s="19"/>
      <c r="P37" s="19"/>
      <c r="Q37" s="19"/>
      <c r="R37" s="19"/>
      <c r="S37" s="19"/>
      <c r="T37" s="19"/>
      <c r="U37" s="19"/>
      <c r="V37" s="19"/>
      <c r="W37" s="19"/>
      <c r="X37" s="19"/>
      <c r="Y37" s="19"/>
      <c r="Z37" s="19"/>
      <c r="AA37" s="19"/>
    </row>
    <row r="38" spans="1:27" s="5" customFormat="1" ht="17.25" customHeight="1">
      <c r="A38" s="23" t="s">
        <v>147</v>
      </c>
      <c r="B38" s="24"/>
      <c r="C38" s="60"/>
      <c r="D38" s="25">
        <f>SUM(D24:D36)</f>
        <v>0</v>
      </c>
      <c r="E38" s="70"/>
      <c r="F38" s="70"/>
      <c r="G38" s="13"/>
      <c r="H38" s="70"/>
      <c r="I38" s="67"/>
      <c r="J38" s="67"/>
      <c r="K38" s="67"/>
      <c r="L38" s="67"/>
      <c r="M38" s="67"/>
      <c r="N38" s="19"/>
      <c r="O38" s="19"/>
      <c r="P38" s="19"/>
      <c r="Q38" s="19"/>
      <c r="R38" s="19"/>
      <c r="S38" s="19"/>
      <c r="T38" s="19"/>
      <c r="U38" s="19"/>
      <c r="V38" s="19"/>
      <c r="W38" s="19"/>
      <c r="X38" s="19"/>
      <c r="Y38" s="19"/>
      <c r="Z38" s="19"/>
      <c r="AA38" s="19"/>
    </row>
    <row r="39" spans="1:27" s="5" customFormat="1" ht="15" customHeight="1">
      <c r="A39" s="24"/>
      <c r="B39" s="24"/>
      <c r="C39" s="60"/>
      <c r="D39" s="24"/>
      <c r="E39" s="70"/>
      <c r="F39" s="70"/>
      <c r="G39" s="13"/>
      <c r="H39" s="70"/>
      <c r="I39" s="67"/>
      <c r="J39" s="67"/>
      <c r="K39" s="67"/>
      <c r="L39" s="67"/>
      <c r="M39" s="67"/>
      <c r="N39" s="19"/>
      <c r="O39" s="19"/>
      <c r="P39" s="19"/>
      <c r="Q39" s="19"/>
      <c r="R39" s="19"/>
      <c r="S39" s="19"/>
      <c r="T39" s="19"/>
      <c r="U39" s="19"/>
      <c r="V39" s="19"/>
      <c r="W39" s="19"/>
      <c r="X39" s="19"/>
      <c r="Y39" s="19"/>
      <c r="Z39" s="19"/>
      <c r="AA39" s="19"/>
    </row>
    <row r="40" spans="1:27" s="5" customFormat="1" ht="19.5" customHeight="1">
      <c r="A40" s="93" t="s">
        <v>92</v>
      </c>
      <c r="B40" s="94" t="s">
        <v>58</v>
      </c>
      <c r="C40" s="94" t="s">
        <v>56</v>
      </c>
      <c r="D40" s="95" t="s">
        <v>59</v>
      </c>
      <c r="E40" s="69"/>
      <c r="F40" s="69"/>
      <c r="G40" s="15"/>
      <c r="H40" s="69"/>
      <c r="I40" s="67"/>
      <c r="J40" s="67"/>
      <c r="K40" s="67"/>
      <c r="L40" s="67"/>
      <c r="M40" s="67"/>
      <c r="N40" s="19"/>
      <c r="O40" s="19"/>
      <c r="P40" s="19"/>
      <c r="Q40" s="19"/>
      <c r="R40" s="19"/>
      <c r="S40" s="19"/>
      <c r="T40" s="19"/>
      <c r="U40" s="19"/>
      <c r="V40" s="19"/>
      <c r="W40" s="19"/>
      <c r="X40" s="19"/>
      <c r="Y40" s="19"/>
      <c r="Z40" s="19"/>
      <c r="AA40" s="19"/>
    </row>
    <row r="41" spans="1:27" s="5" customFormat="1" ht="15">
      <c r="A41" s="14" t="s">
        <v>194</v>
      </c>
      <c r="B41" s="2"/>
      <c r="C41" s="63"/>
      <c r="D41" s="9">
        <f aca="true" t="shared" si="2" ref="D41:D57">IF(ISERROR(B41*VLOOKUP(C41,$K:$L,2,FALSE)),0,B41*VLOOKUP(C41,$K:$L,2,FALSE))</f>
        <v>0</v>
      </c>
      <c r="E41" s="69"/>
      <c r="F41" s="69"/>
      <c r="G41" s="15"/>
      <c r="H41" s="69"/>
      <c r="I41" s="67"/>
      <c r="J41" s="67"/>
      <c r="K41" s="67"/>
      <c r="L41" s="67"/>
      <c r="M41" s="67"/>
      <c r="N41" s="19"/>
      <c r="O41" s="19"/>
      <c r="P41" s="19"/>
      <c r="Q41" s="19"/>
      <c r="R41" s="19"/>
      <c r="S41" s="19"/>
      <c r="T41" s="19"/>
      <c r="U41" s="19"/>
      <c r="V41" s="19"/>
      <c r="W41" s="19"/>
      <c r="X41" s="19"/>
      <c r="Y41" s="19"/>
      <c r="Z41" s="19"/>
      <c r="AA41" s="19"/>
    </row>
    <row r="42" spans="1:27" s="5" customFormat="1" ht="15">
      <c r="A42" s="14" t="s">
        <v>195</v>
      </c>
      <c r="B42" s="3"/>
      <c r="C42" s="64"/>
      <c r="D42" s="9">
        <f t="shared" si="2"/>
        <v>0</v>
      </c>
      <c r="E42" s="69"/>
      <c r="F42" s="69"/>
      <c r="G42" s="15"/>
      <c r="H42" s="69"/>
      <c r="I42" s="67"/>
      <c r="J42" s="67"/>
      <c r="K42" s="67"/>
      <c r="L42" s="67"/>
      <c r="M42" s="67"/>
      <c r="N42" s="19"/>
      <c r="O42" s="19"/>
      <c r="P42" s="19"/>
      <c r="Q42" s="19"/>
      <c r="R42" s="19"/>
      <c r="S42" s="19"/>
      <c r="T42" s="19"/>
      <c r="U42" s="19"/>
      <c r="V42" s="19"/>
      <c r="W42" s="19"/>
      <c r="X42" s="19"/>
      <c r="Y42" s="19"/>
      <c r="Z42" s="19"/>
      <c r="AA42" s="19"/>
    </row>
    <row r="43" spans="1:27" s="5" customFormat="1" ht="0" customHeight="1" hidden="1">
      <c r="A43" s="14" t="s">
        <v>131</v>
      </c>
      <c r="B43" s="52"/>
      <c r="C43" s="65"/>
      <c r="D43" s="9">
        <f t="shared" si="2"/>
        <v>0</v>
      </c>
      <c r="E43" s="69"/>
      <c r="F43" s="69"/>
      <c r="G43" s="15"/>
      <c r="H43" s="69"/>
      <c r="I43" s="67"/>
      <c r="J43" s="67"/>
      <c r="K43" s="67"/>
      <c r="L43" s="67"/>
      <c r="M43" s="67"/>
      <c r="N43" s="19"/>
      <c r="O43" s="19"/>
      <c r="P43" s="19"/>
      <c r="Q43" s="19"/>
      <c r="R43" s="19"/>
      <c r="S43" s="19"/>
      <c r="T43" s="19"/>
      <c r="U43" s="19"/>
      <c r="V43" s="19"/>
      <c r="W43" s="19"/>
      <c r="X43" s="19"/>
      <c r="Y43" s="19"/>
      <c r="Z43" s="19"/>
      <c r="AA43" s="19"/>
    </row>
    <row r="44" spans="1:27" s="5" customFormat="1" ht="15">
      <c r="A44" s="14" t="s">
        <v>196</v>
      </c>
      <c r="B44" s="3"/>
      <c r="C44" s="64"/>
      <c r="D44" s="9">
        <f t="shared" si="2"/>
        <v>0</v>
      </c>
      <c r="E44" s="70"/>
      <c r="F44" s="70"/>
      <c r="G44" s="13"/>
      <c r="H44" s="70"/>
      <c r="I44" s="67"/>
      <c r="J44" s="67"/>
      <c r="K44" s="67"/>
      <c r="L44" s="67"/>
      <c r="M44" s="67"/>
      <c r="N44" s="19"/>
      <c r="O44" s="19"/>
      <c r="P44" s="19"/>
      <c r="Q44" s="19"/>
      <c r="R44" s="19"/>
      <c r="S44" s="19"/>
      <c r="T44" s="19"/>
      <c r="U44" s="19"/>
      <c r="V44" s="19"/>
      <c r="W44" s="19"/>
      <c r="X44" s="19"/>
      <c r="Y44" s="19"/>
      <c r="Z44" s="19"/>
      <c r="AA44" s="19"/>
    </row>
    <row r="45" spans="1:27" s="5" customFormat="1" ht="15">
      <c r="A45" s="14" t="s">
        <v>197</v>
      </c>
      <c r="B45" s="3"/>
      <c r="C45" s="64"/>
      <c r="D45" s="9">
        <f t="shared" si="2"/>
        <v>0</v>
      </c>
      <c r="E45" s="70"/>
      <c r="F45" s="70"/>
      <c r="G45" s="13"/>
      <c r="H45" s="70"/>
      <c r="I45" s="67"/>
      <c r="J45" s="67"/>
      <c r="K45" s="67"/>
      <c r="L45" s="67"/>
      <c r="M45" s="67"/>
      <c r="N45" s="19"/>
      <c r="O45" s="19"/>
      <c r="P45" s="19"/>
      <c r="Q45" s="19"/>
      <c r="R45" s="19"/>
      <c r="S45" s="19"/>
      <c r="T45" s="19"/>
      <c r="U45" s="19"/>
      <c r="V45" s="19"/>
      <c r="W45" s="19"/>
      <c r="X45" s="19"/>
      <c r="Y45" s="19"/>
      <c r="Z45" s="19"/>
      <c r="AA45" s="19"/>
    </row>
    <row r="46" spans="1:27" s="5" customFormat="1" ht="15">
      <c r="A46" s="14" t="s">
        <v>198</v>
      </c>
      <c r="B46" s="3"/>
      <c r="C46" s="64"/>
      <c r="D46" s="9">
        <f t="shared" si="2"/>
        <v>0</v>
      </c>
      <c r="E46" s="70"/>
      <c r="F46" s="70"/>
      <c r="G46" s="13"/>
      <c r="H46" s="70"/>
      <c r="I46" s="67"/>
      <c r="J46" s="67"/>
      <c r="K46" s="67"/>
      <c r="L46" s="67"/>
      <c r="M46" s="67"/>
      <c r="N46" s="19"/>
      <c r="O46" s="19"/>
      <c r="P46" s="19"/>
      <c r="Q46" s="19"/>
      <c r="R46" s="19"/>
      <c r="S46" s="19"/>
      <c r="T46" s="19"/>
      <c r="U46" s="19"/>
      <c r="V46" s="19"/>
      <c r="W46" s="19"/>
      <c r="X46" s="19"/>
      <c r="Y46" s="19"/>
      <c r="Z46" s="19"/>
      <c r="AA46" s="19"/>
    </row>
    <row r="47" spans="1:27" s="5" customFormat="1" ht="15">
      <c r="A47" s="14" t="s">
        <v>165</v>
      </c>
      <c r="B47" s="3"/>
      <c r="C47" s="64"/>
      <c r="D47" s="9">
        <f t="shared" si="2"/>
        <v>0</v>
      </c>
      <c r="E47" s="70"/>
      <c r="F47" s="70"/>
      <c r="G47" s="13"/>
      <c r="H47" s="70"/>
      <c r="I47" s="67"/>
      <c r="J47" s="67"/>
      <c r="K47" s="67"/>
      <c r="L47" s="67"/>
      <c r="M47" s="67"/>
      <c r="N47" s="19"/>
      <c r="O47" s="19"/>
      <c r="P47" s="19"/>
      <c r="Q47" s="19"/>
      <c r="R47" s="19"/>
      <c r="S47" s="19"/>
      <c r="T47" s="19"/>
      <c r="U47" s="19"/>
      <c r="V47" s="19"/>
      <c r="W47" s="19"/>
      <c r="X47" s="19"/>
      <c r="Y47" s="19"/>
      <c r="Z47" s="19"/>
      <c r="AA47" s="19"/>
    </row>
    <row r="48" spans="1:27" s="5" customFormat="1" ht="15">
      <c r="A48" s="14" t="s">
        <v>199</v>
      </c>
      <c r="B48" s="3"/>
      <c r="C48" s="64"/>
      <c r="D48" s="9">
        <f t="shared" si="2"/>
        <v>0</v>
      </c>
      <c r="E48" s="70"/>
      <c r="F48" s="70"/>
      <c r="G48" s="13"/>
      <c r="H48" s="70"/>
      <c r="I48" s="67"/>
      <c r="J48" s="67"/>
      <c r="K48" s="67"/>
      <c r="L48" s="67"/>
      <c r="M48" s="67"/>
      <c r="N48" s="19"/>
      <c r="O48" s="19"/>
      <c r="P48" s="19"/>
      <c r="Q48" s="19"/>
      <c r="R48" s="19"/>
      <c r="S48" s="19"/>
      <c r="T48" s="19"/>
      <c r="U48" s="19"/>
      <c r="V48" s="19"/>
      <c r="W48" s="19"/>
      <c r="X48" s="19"/>
      <c r="Y48" s="19"/>
      <c r="Z48" s="19"/>
      <c r="AA48" s="19"/>
    </row>
    <row r="49" spans="1:27" s="5" customFormat="1" ht="15">
      <c r="A49" s="14" t="s">
        <v>200</v>
      </c>
      <c r="B49" s="3"/>
      <c r="C49" s="64"/>
      <c r="D49" s="9">
        <f t="shared" si="2"/>
        <v>0</v>
      </c>
      <c r="E49" s="70"/>
      <c r="F49" s="70"/>
      <c r="G49" s="13"/>
      <c r="H49" s="70"/>
      <c r="I49" s="67"/>
      <c r="J49" s="67"/>
      <c r="K49" s="67"/>
      <c r="L49" s="67"/>
      <c r="M49" s="67"/>
      <c r="N49" s="19"/>
      <c r="O49" s="19"/>
      <c r="P49" s="19"/>
      <c r="Q49" s="19"/>
      <c r="R49" s="19"/>
      <c r="S49" s="19"/>
      <c r="T49" s="19"/>
      <c r="U49" s="19"/>
      <c r="V49" s="19"/>
      <c r="W49" s="19"/>
      <c r="X49" s="19"/>
      <c r="Y49" s="19"/>
      <c r="Z49" s="19"/>
      <c r="AA49" s="19"/>
    </row>
    <row r="50" spans="1:27" s="5" customFormat="1" ht="15">
      <c r="A50" s="14" t="s">
        <v>201</v>
      </c>
      <c r="B50" s="3"/>
      <c r="C50" s="64"/>
      <c r="D50" s="9">
        <f t="shared" si="2"/>
        <v>0</v>
      </c>
      <c r="E50" s="70"/>
      <c r="F50" s="70"/>
      <c r="G50" s="13"/>
      <c r="H50" s="70"/>
      <c r="I50" s="67"/>
      <c r="J50" s="67"/>
      <c r="K50" s="67"/>
      <c r="L50" s="67"/>
      <c r="M50" s="67"/>
      <c r="N50" s="19"/>
      <c r="O50" s="19"/>
      <c r="P50" s="19"/>
      <c r="Q50" s="19"/>
      <c r="R50" s="19"/>
      <c r="S50" s="19"/>
      <c r="T50" s="19"/>
      <c r="U50" s="19"/>
      <c r="V50" s="19"/>
      <c r="W50" s="19"/>
      <c r="X50" s="19"/>
      <c r="Y50" s="19"/>
      <c r="Z50" s="19"/>
      <c r="AA50" s="19"/>
    </row>
    <row r="51" spans="1:27" s="5" customFormat="1" ht="15">
      <c r="A51" s="14" t="s">
        <v>202</v>
      </c>
      <c r="B51" s="3"/>
      <c r="C51" s="64"/>
      <c r="D51" s="9">
        <f t="shared" si="2"/>
        <v>0</v>
      </c>
      <c r="E51" s="70"/>
      <c r="F51" s="70"/>
      <c r="G51" s="13"/>
      <c r="H51" s="70"/>
      <c r="I51" s="67"/>
      <c r="J51" s="67"/>
      <c r="K51" s="67"/>
      <c r="L51" s="67"/>
      <c r="M51" s="67"/>
      <c r="N51" s="19"/>
      <c r="O51" s="19"/>
      <c r="P51" s="19"/>
      <c r="Q51" s="19"/>
      <c r="R51" s="19"/>
      <c r="S51" s="19"/>
      <c r="T51" s="19"/>
      <c r="U51" s="19"/>
      <c r="V51" s="19"/>
      <c r="W51" s="19"/>
      <c r="X51" s="19"/>
      <c r="Y51" s="19"/>
      <c r="Z51" s="19"/>
      <c r="AA51" s="19"/>
    </row>
    <row r="52" spans="1:27" s="5" customFormat="1" ht="15">
      <c r="A52" s="14" t="s">
        <v>203</v>
      </c>
      <c r="B52" s="3"/>
      <c r="C52" s="64"/>
      <c r="D52" s="9">
        <f t="shared" si="2"/>
        <v>0</v>
      </c>
      <c r="E52" s="70"/>
      <c r="F52" s="70"/>
      <c r="G52" s="13"/>
      <c r="H52" s="70"/>
      <c r="I52" s="67"/>
      <c r="J52" s="67"/>
      <c r="K52" s="67"/>
      <c r="L52" s="67"/>
      <c r="M52" s="67"/>
      <c r="N52" s="19"/>
      <c r="O52" s="19"/>
      <c r="P52" s="19"/>
      <c r="Q52" s="19"/>
      <c r="R52" s="19"/>
      <c r="S52" s="19"/>
      <c r="T52" s="19"/>
      <c r="U52" s="19"/>
      <c r="V52" s="19"/>
      <c r="W52" s="19"/>
      <c r="X52" s="19"/>
      <c r="Y52" s="19"/>
      <c r="Z52" s="19"/>
      <c r="AA52" s="19"/>
    </row>
    <row r="53" spans="1:27" s="5" customFormat="1" ht="15">
      <c r="A53" s="14" t="s">
        <v>154</v>
      </c>
      <c r="B53" s="3"/>
      <c r="C53" s="64"/>
      <c r="D53" s="9">
        <f t="shared" si="2"/>
        <v>0</v>
      </c>
      <c r="E53" s="70"/>
      <c r="F53" s="70"/>
      <c r="G53" s="13"/>
      <c r="H53" s="70"/>
      <c r="I53" s="67"/>
      <c r="J53" s="67"/>
      <c r="K53" s="67"/>
      <c r="L53" s="67"/>
      <c r="M53" s="67"/>
      <c r="N53" s="19"/>
      <c r="O53" s="19"/>
      <c r="P53" s="19"/>
      <c r="Q53" s="19"/>
      <c r="R53" s="19"/>
      <c r="S53" s="19"/>
      <c r="T53" s="19"/>
      <c r="U53" s="19"/>
      <c r="V53" s="19"/>
      <c r="W53" s="19"/>
      <c r="X53" s="19"/>
      <c r="Y53" s="19"/>
      <c r="Z53" s="19"/>
      <c r="AA53" s="19"/>
    </row>
    <row r="54" spans="1:27" s="5" customFormat="1" ht="15">
      <c r="A54" s="14" t="s">
        <v>155</v>
      </c>
      <c r="B54" s="3"/>
      <c r="C54" s="64"/>
      <c r="D54" s="9">
        <f t="shared" si="2"/>
        <v>0</v>
      </c>
      <c r="E54" s="70"/>
      <c r="F54" s="70"/>
      <c r="G54" s="13"/>
      <c r="H54" s="70"/>
      <c r="I54" s="67"/>
      <c r="J54" s="67"/>
      <c r="K54" s="67"/>
      <c r="L54" s="67"/>
      <c r="M54" s="67"/>
      <c r="N54" s="19"/>
      <c r="O54" s="19"/>
      <c r="P54" s="19"/>
      <c r="Q54" s="19"/>
      <c r="R54" s="19"/>
      <c r="S54" s="19"/>
      <c r="T54" s="19"/>
      <c r="U54" s="19"/>
      <c r="V54" s="19"/>
      <c r="W54" s="19"/>
      <c r="X54" s="19"/>
      <c r="Y54" s="19"/>
      <c r="Z54" s="19"/>
      <c r="AA54" s="19"/>
    </row>
    <row r="55" spans="1:27" s="5" customFormat="1" ht="15">
      <c r="A55" s="56" t="s">
        <v>133</v>
      </c>
      <c r="B55" s="3"/>
      <c r="C55" s="64"/>
      <c r="D55" s="9">
        <f t="shared" si="2"/>
        <v>0</v>
      </c>
      <c r="E55" s="70"/>
      <c r="F55" s="70"/>
      <c r="G55" s="13"/>
      <c r="H55" s="70"/>
      <c r="I55" s="67"/>
      <c r="J55" s="67"/>
      <c r="K55" s="67"/>
      <c r="L55" s="67"/>
      <c r="M55" s="67"/>
      <c r="N55" s="19"/>
      <c r="O55" s="19"/>
      <c r="P55" s="19"/>
      <c r="Q55" s="19"/>
      <c r="R55" s="19"/>
      <c r="S55" s="19"/>
      <c r="T55" s="19"/>
      <c r="U55" s="19"/>
      <c r="V55" s="19"/>
      <c r="W55" s="19"/>
      <c r="X55" s="19"/>
      <c r="Y55" s="19"/>
      <c r="Z55" s="19"/>
      <c r="AA55" s="19"/>
    </row>
    <row r="56" spans="1:27" s="5" customFormat="1" ht="15">
      <c r="A56" s="56" t="s">
        <v>134</v>
      </c>
      <c r="B56" s="3"/>
      <c r="C56" s="64"/>
      <c r="D56" s="9">
        <f t="shared" si="2"/>
        <v>0</v>
      </c>
      <c r="E56" s="70"/>
      <c r="F56" s="70"/>
      <c r="G56" s="13"/>
      <c r="H56" s="70"/>
      <c r="I56" s="67"/>
      <c r="J56" s="67"/>
      <c r="K56" s="67"/>
      <c r="L56" s="67"/>
      <c r="M56" s="67"/>
      <c r="N56" s="19"/>
      <c r="O56" s="19"/>
      <c r="P56" s="19"/>
      <c r="Q56" s="19"/>
      <c r="R56" s="19"/>
      <c r="S56" s="19"/>
      <c r="T56" s="19"/>
      <c r="U56" s="19"/>
      <c r="V56" s="19"/>
      <c r="W56" s="19"/>
      <c r="X56" s="19"/>
      <c r="Y56" s="19"/>
      <c r="Z56" s="19"/>
      <c r="AA56" s="19"/>
    </row>
    <row r="57" spans="1:27" s="5" customFormat="1" ht="15">
      <c r="A57" s="56" t="s">
        <v>135</v>
      </c>
      <c r="B57" s="2"/>
      <c r="C57" s="63"/>
      <c r="D57" s="9">
        <f t="shared" si="2"/>
        <v>0</v>
      </c>
      <c r="E57" s="70"/>
      <c r="F57" s="70"/>
      <c r="G57" s="13"/>
      <c r="H57" s="70"/>
      <c r="I57" s="67"/>
      <c r="J57" s="67"/>
      <c r="K57" s="67"/>
      <c r="L57" s="67"/>
      <c r="M57" s="67"/>
      <c r="N57" s="19"/>
      <c r="O57" s="19"/>
      <c r="P57" s="19"/>
      <c r="Q57" s="19"/>
      <c r="R57" s="19"/>
      <c r="S57" s="19"/>
      <c r="T57" s="19"/>
      <c r="U57" s="19"/>
      <c r="V57" s="19"/>
      <c r="W57" s="19"/>
      <c r="X57" s="19"/>
      <c r="Y57" s="19"/>
      <c r="Z57" s="19"/>
      <c r="AA57" s="19"/>
    </row>
    <row r="58" spans="1:27" s="5" customFormat="1" ht="9.75" customHeight="1">
      <c r="A58" s="30"/>
      <c r="B58" s="8"/>
      <c r="C58" s="13"/>
      <c r="D58" s="8"/>
      <c r="E58" s="70"/>
      <c r="F58" s="70"/>
      <c r="G58" s="13"/>
      <c r="H58" s="70"/>
      <c r="I58" s="67"/>
      <c r="J58" s="67"/>
      <c r="K58" s="67"/>
      <c r="L58" s="67"/>
      <c r="M58" s="67"/>
      <c r="N58" s="19"/>
      <c r="O58" s="19"/>
      <c r="P58" s="19"/>
      <c r="Q58" s="19"/>
      <c r="R58" s="19"/>
      <c r="S58" s="19"/>
      <c r="T58" s="19"/>
      <c r="U58" s="19"/>
      <c r="V58" s="19"/>
      <c r="W58" s="19"/>
      <c r="X58" s="19"/>
      <c r="Y58" s="19"/>
      <c r="Z58" s="19"/>
      <c r="AA58" s="19"/>
    </row>
    <row r="59" spans="1:27" s="5" customFormat="1" ht="15" customHeight="1">
      <c r="A59" s="23" t="s">
        <v>148</v>
      </c>
      <c r="B59" s="24"/>
      <c r="C59" s="60"/>
      <c r="D59" s="25">
        <f>SUM(D41:D57)</f>
        <v>0</v>
      </c>
      <c r="E59" s="70"/>
      <c r="F59" s="70"/>
      <c r="G59" s="13"/>
      <c r="H59" s="70"/>
      <c r="I59" s="67"/>
      <c r="J59" s="67"/>
      <c r="K59" s="67"/>
      <c r="L59" s="67"/>
      <c r="M59" s="67"/>
      <c r="N59" s="19"/>
      <c r="O59" s="19"/>
      <c r="P59" s="19"/>
      <c r="Q59" s="19"/>
      <c r="R59" s="19"/>
      <c r="S59" s="19"/>
      <c r="T59" s="19"/>
      <c r="U59" s="19"/>
      <c r="V59" s="19"/>
      <c r="W59" s="19"/>
      <c r="X59" s="19"/>
      <c r="Y59" s="19"/>
      <c r="Z59" s="19"/>
      <c r="AA59" s="19"/>
    </row>
    <row r="60" spans="1:27" s="5" customFormat="1" ht="15" customHeight="1">
      <c r="A60" s="8"/>
      <c r="B60" s="8"/>
      <c r="C60" s="13"/>
      <c r="D60" s="8"/>
      <c r="E60" s="70"/>
      <c r="F60" s="70"/>
      <c r="G60" s="13"/>
      <c r="H60" s="70"/>
      <c r="I60" s="67"/>
      <c r="J60" s="67"/>
      <c r="K60" s="67"/>
      <c r="L60" s="67"/>
      <c r="M60" s="67"/>
      <c r="N60" s="19"/>
      <c r="O60" s="19"/>
      <c r="P60" s="19"/>
      <c r="Q60" s="19"/>
      <c r="R60" s="19"/>
      <c r="S60" s="19"/>
      <c r="T60" s="19"/>
      <c r="U60" s="19"/>
      <c r="V60" s="19"/>
      <c r="W60" s="19"/>
      <c r="X60" s="19"/>
      <c r="Y60" s="19"/>
      <c r="Z60" s="19"/>
      <c r="AA60" s="19"/>
    </row>
    <row r="61" spans="1:27" s="5" customFormat="1" ht="19.5" customHeight="1">
      <c r="A61" s="93" t="s">
        <v>111</v>
      </c>
      <c r="B61" s="94" t="s">
        <v>58</v>
      </c>
      <c r="C61" s="94" t="s">
        <v>56</v>
      </c>
      <c r="D61" s="95" t="s">
        <v>59</v>
      </c>
      <c r="E61" s="69"/>
      <c r="F61" s="69"/>
      <c r="G61" s="15"/>
      <c r="H61" s="69"/>
      <c r="I61" s="67"/>
      <c r="J61" s="67"/>
      <c r="K61" s="67"/>
      <c r="L61" s="67"/>
      <c r="M61" s="67"/>
      <c r="N61" s="19"/>
      <c r="O61" s="19"/>
      <c r="P61" s="19"/>
      <c r="Q61" s="19"/>
      <c r="R61" s="19"/>
      <c r="S61" s="19"/>
      <c r="T61" s="19"/>
      <c r="U61" s="19"/>
      <c r="V61" s="19"/>
      <c r="W61" s="19"/>
      <c r="X61" s="19"/>
      <c r="Y61" s="19"/>
      <c r="Z61" s="19"/>
      <c r="AA61" s="19"/>
    </row>
    <row r="62" spans="1:27" s="5" customFormat="1" ht="15">
      <c r="A62" s="14" t="s">
        <v>39</v>
      </c>
      <c r="B62" s="2"/>
      <c r="C62" s="63"/>
      <c r="D62" s="9">
        <f>IF(ISERROR(B62*VLOOKUP(C62,frequency_list,2,FALSE)),0,B62*VLOOKUP(C62,frequency_list,2,FALSE))</f>
        <v>0</v>
      </c>
      <c r="E62" s="70"/>
      <c r="F62" s="70"/>
      <c r="G62" s="13"/>
      <c r="H62" s="70"/>
      <c r="I62" s="67"/>
      <c r="J62" s="67"/>
      <c r="K62" s="67"/>
      <c r="L62" s="67"/>
      <c r="M62" s="67"/>
      <c r="N62" s="19"/>
      <c r="O62" s="19"/>
      <c r="P62" s="19"/>
      <c r="Q62" s="19"/>
      <c r="R62" s="19"/>
      <c r="S62" s="19"/>
      <c r="T62" s="19"/>
      <c r="U62" s="19"/>
      <c r="V62" s="19"/>
      <c r="W62" s="19"/>
      <c r="X62" s="19"/>
      <c r="Y62" s="19"/>
      <c r="Z62" s="19"/>
      <c r="AA62" s="19"/>
    </row>
    <row r="63" spans="1:27" s="5" customFormat="1" ht="15">
      <c r="A63" s="14" t="s">
        <v>108</v>
      </c>
      <c r="B63" s="3"/>
      <c r="C63" s="64"/>
      <c r="D63" s="9">
        <f>IF(ISERROR(B63*VLOOKUP(C63,frequency_list,2,FALSE)),0,B63*VLOOKUP(C63,frequency_list,2,FALSE))</f>
        <v>0</v>
      </c>
      <c r="E63" s="70"/>
      <c r="F63" s="70"/>
      <c r="G63" s="13"/>
      <c r="H63" s="70"/>
      <c r="I63" s="67"/>
      <c r="J63" s="67"/>
      <c r="K63" s="67"/>
      <c r="L63" s="67"/>
      <c r="M63" s="67"/>
      <c r="N63" s="19"/>
      <c r="O63" s="19"/>
      <c r="P63" s="19"/>
      <c r="Q63" s="19"/>
      <c r="R63" s="19"/>
      <c r="S63" s="19"/>
      <c r="T63" s="19"/>
      <c r="U63" s="19"/>
      <c r="V63" s="19"/>
      <c r="W63" s="19"/>
      <c r="X63" s="19"/>
      <c r="Y63" s="19"/>
      <c r="Z63" s="19"/>
      <c r="AA63" s="19"/>
    </row>
    <row r="64" spans="1:27" s="5" customFormat="1" ht="15">
      <c r="A64" s="14" t="s">
        <v>109</v>
      </c>
      <c r="B64" s="3"/>
      <c r="C64" s="64"/>
      <c r="D64" s="9">
        <f aca="true" t="shared" si="3" ref="D64:D70">IF(ISERROR(B64*VLOOKUP(C64,frequency_list,2,FALSE)),0,B64*VLOOKUP(C64,frequency_list,2,FALSE))</f>
        <v>0</v>
      </c>
      <c r="E64" s="70"/>
      <c r="F64" s="70"/>
      <c r="G64" s="13"/>
      <c r="H64" s="70"/>
      <c r="I64" s="67"/>
      <c r="J64" s="67"/>
      <c r="K64" s="67"/>
      <c r="L64" s="67"/>
      <c r="M64" s="67"/>
      <c r="N64" s="19"/>
      <c r="O64" s="19"/>
      <c r="P64" s="19"/>
      <c r="Q64" s="19"/>
      <c r="R64" s="19"/>
      <c r="S64" s="19"/>
      <c r="T64" s="19"/>
      <c r="U64" s="19"/>
      <c r="V64" s="19"/>
      <c r="W64" s="19"/>
      <c r="X64" s="19"/>
      <c r="Y64" s="19"/>
      <c r="Z64" s="19"/>
      <c r="AA64" s="19"/>
    </row>
    <row r="65" spans="1:27" s="5" customFormat="1" ht="15">
      <c r="A65" s="14" t="s">
        <v>156</v>
      </c>
      <c r="B65" s="3"/>
      <c r="C65" s="64"/>
      <c r="D65" s="9">
        <f t="shared" si="3"/>
        <v>0</v>
      </c>
      <c r="E65" s="70"/>
      <c r="F65" s="70"/>
      <c r="G65" s="13"/>
      <c r="H65" s="70"/>
      <c r="I65" s="67"/>
      <c r="J65" s="67"/>
      <c r="K65" s="67"/>
      <c r="L65" s="67"/>
      <c r="M65" s="67"/>
      <c r="N65" s="19"/>
      <c r="O65" s="19"/>
      <c r="P65" s="19"/>
      <c r="Q65" s="19"/>
      <c r="R65" s="19"/>
      <c r="S65" s="19"/>
      <c r="T65" s="19"/>
      <c r="U65" s="19"/>
      <c r="V65" s="19"/>
      <c r="W65" s="19"/>
      <c r="X65" s="19"/>
      <c r="Y65" s="19"/>
      <c r="Z65" s="19"/>
      <c r="AA65" s="19"/>
    </row>
    <row r="66" spans="1:27" s="5" customFormat="1" ht="15">
      <c r="A66" s="14" t="s">
        <v>157</v>
      </c>
      <c r="B66" s="3"/>
      <c r="C66" s="64"/>
      <c r="D66" s="9">
        <f t="shared" si="3"/>
        <v>0</v>
      </c>
      <c r="E66" s="70"/>
      <c r="F66" s="70"/>
      <c r="G66" s="13"/>
      <c r="H66" s="70"/>
      <c r="I66" s="67"/>
      <c r="J66" s="67"/>
      <c r="K66" s="67"/>
      <c r="L66" s="67"/>
      <c r="M66" s="67"/>
      <c r="N66" s="19"/>
      <c r="O66" s="19"/>
      <c r="P66" s="19"/>
      <c r="Q66" s="19"/>
      <c r="R66" s="19"/>
      <c r="S66" s="19"/>
      <c r="T66" s="19"/>
      <c r="U66" s="19"/>
      <c r="V66" s="19"/>
      <c r="W66" s="19"/>
      <c r="X66" s="19"/>
      <c r="Y66" s="19"/>
      <c r="Z66" s="19"/>
      <c r="AA66" s="19"/>
    </row>
    <row r="67" spans="1:27" s="5" customFormat="1" ht="15">
      <c r="A67" s="14" t="s">
        <v>158</v>
      </c>
      <c r="B67" s="3"/>
      <c r="C67" s="64"/>
      <c r="D67" s="9">
        <f t="shared" si="3"/>
        <v>0</v>
      </c>
      <c r="E67" s="70"/>
      <c r="F67" s="70"/>
      <c r="G67" s="13"/>
      <c r="H67" s="70"/>
      <c r="I67" s="67"/>
      <c r="J67" s="67"/>
      <c r="K67" s="67"/>
      <c r="L67" s="67"/>
      <c r="M67" s="67"/>
      <c r="N67" s="19"/>
      <c r="O67" s="19"/>
      <c r="P67" s="19"/>
      <c r="Q67" s="19"/>
      <c r="R67" s="19"/>
      <c r="S67" s="19"/>
      <c r="T67" s="19"/>
      <c r="U67" s="19"/>
      <c r="V67" s="19"/>
      <c r="W67" s="19"/>
      <c r="X67" s="19"/>
      <c r="Y67" s="19"/>
      <c r="Z67" s="19"/>
      <c r="AA67" s="19"/>
    </row>
    <row r="68" spans="1:27" s="5" customFormat="1" ht="15">
      <c r="A68" s="14" t="s">
        <v>159</v>
      </c>
      <c r="B68" s="3"/>
      <c r="C68" s="64"/>
      <c r="D68" s="9">
        <f t="shared" si="3"/>
        <v>0</v>
      </c>
      <c r="E68" s="70"/>
      <c r="F68" s="70"/>
      <c r="G68" s="13"/>
      <c r="H68" s="70"/>
      <c r="I68" s="67"/>
      <c r="J68" s="67"/>
      <c r="K68" s="67"/>
      <c r="L68" s="67"/>
      <c r="M68" s="67"/>
      <c r="N68" s="19"/>
      <c r="O68" s="19"/>
      <c r="P68" s="19"/>
      <c r="Q68" s="19"/>
      <c r="R68" s="19"/>
      <c r="S68" s="19"/>
      <c r="T68" s="19"/>
      <c r="U68" s="19"/>
      <c r="V68" s="19"/>
      <c r="W68" s="19"/>
      <c r="X68" s="19"/>
      <c r="Y68" s="19"/>
      <c r="Z68" s="19"/>
      <c r="AA68" s="19"/>
    </row>
    <row r="69" spans="1:27" s="5" customFormat="1" ht="15">
      <c r="A69" s="14" t="s">
        <v>160</v>
      </c>
      <c r="B69" s="3"/>
      <c r="C69" s="64"/>
      <c r="D69" s="9">
        <f t="shared" si="3"/>
        <v>0</v>
      </c>
      <c r="E69" s="70"/>
      <c r="F69" s="70"/>
      <c r="G69" s="13"/>
      <c r="H69" s="70"/>
      <c r="I69" s="67"/>
      <c r="J69" s="67"/>
      <c r="K69" s="67"/>
      <c r="L69" s="67"/>
      <c r="M69" s="67"/>
      <c r="N69" s="19"/>
      <c r="O69" s="19"/>
      <c r="P69" s="19"/>
      <c r="Q69" s="19"/>
      <c r="R69" s="19"/>
      <c r="S69" s="19"/>
      <c r="T69" s="19"/>
      <c r="U69" s="19"/>
      <c r="V69" s="19"/>
      <c r="W69" s="19"/>
      <c r="X69" s="19"/>
      <c r="Y69" s="19"/>
      <c r="Z69" s="19"/>
      <c r="AA69" s="19"/>
    </row>
    <row r="70" spans="1:27" s="5" customFormat="1" ht="15">
      <c r="A70" s="14" t="s">
        <v>16</v>
      </c>
      <c r="B70" s="3"/>
      <c r="C70" s="64"/>
      <c r="D70" s="9">
        <f t="shared" si="3"/>
        <v>0</v>
      </c>
      <c r="E70" s="70"/>
      <c r="F70" s="70"/>
      <c r="G70" s="13"/>
      <c r="H70" s="70"/>
      <c r="I70" s="67"/>
      <c r="J70" s="67"/>
      <c r="K70" s="67"/>
      <c r="L70" s="67"/>
      <c r="M70" s="67"/>
      <c r="N70" s="19"/>
      <c r="O70" s="19"/>
      <c r="P70" s="19"/>
      <c r="Q70" s="19"/>
      <c r="R70" s="19"/>
      <c r="S70" s="19"/>
      <c r="T70" s="19"/>
      <c r="U70" s="19"/>
      <c r="V70" s="19"/>
      <c r="W70" s="19"/>
      <c r="X70" s="19"/>
      <c r="Y70" s="19"/>
      <c r="Z70" s="19"/>
      <c r="AA70" s="19"/>
    </row>
    <row r="71" spans="1:27" s="5" customFormat="1" ht="15">
      <c r="A71" s="55" t="s">
        <v>30</v>
      </c>
      <c r="B71" s="3"/>
      <c r="C71" s="64"/>
      <c r="D71" s="9">
        <f>IF(ISERROR(B71*VLOOKUP(C71,frequency_list,2,FALSE)),0,B71*VLOOKUP(C71,frequency_list,2,FALSE))</f>
        <v>0</v>
      </c>
      <c r="E71" s="70"/>
      <c r="F71" s="70"/>
      <c r="G71" s="13"/>
      <c r="H71" s="70"/>
      <c r="I71" s="67"/>
      <c r="J71" s="67"/>
      <c r="K71" s="67"/>
      <c r="L71" s="67"/>
      <c r="M71" s="67"/>
      <c r="N71" s="19"/>
      <c r="O71" s="19"/>
      <c r="P71" s="19"/>
      <c r="Q71" s="19"/>
      <c r="R71" s="19"/>
      <c r="S71" s="19"/>
      <c r="T71" s="19"/>
      <c r="U71" s="19"/>
      <c r="V71" s="19"/>
      <c r="W71" s="19"/>
      <c r="X71" s="19"/>
      <c r="Y71" s="19"/>
      <c r="Z71" s="19"/>
      <c r="AA71" s="19"/>
    </row>
    <row r="72" spans="1:27" s="5" customFormat="1" ht="15">
      <c r="A72" s="55" t="s">
        <v>31</v>
      </c>
      <c r="B72" s="3"/>
      <c r="C72" s="64"/>
      <c r="D72" s="9">
        <f>IF(ISERROR(B72*VLOOKUP(C72,frequency_list,2,FALSE)),0,B72*VLOOKUP(C72,frequency_list,2,FALSE))</f>
        <v>0</v>
      </c>
      <c r="E72" s="70"/>
      <c r="F72" s="70"/>
      <c r="G72" s="13"/>
      <c r="H72" s="70"/>
      <c r="I72" s="67"/>
      <c r="J72" s="67"/>
      <c r="K72" s="67"/>
      <c r="L72" s="67"/>
      <c r="M72" s="67"/>
      <c r="N72" s="19"/>
      <c r="O72" s="19"/>
      <c r="P72" s="19"/>
      <c r="Q72" s="19"/>
      <c r="R72" s="19"/>
      <c r="S72" s="19"/>
      <c r="T72" s="19"/>
      <c r="U72" s="19"/>
      <c r="V72" s="19"/>
      <c r="W72" s="19"/>
      <c r="X72" s="19"/>
      <c r="Y72" s="19"/>
      <c r="Z72" s="19"/>
      <c r="AA72" s="19"/>
    </row>
    <row r="73" spans="1:27" s="5" customFormat="1" ht="15">
      <c r="A73" s="56" t="s">
        <v>32</v>
      </c>
      <c r="B73" s="2"/>
      <c r="C73" s="63"/>
      <c r="D73" s="9">
        <f>IF(ISERROR(B73*VLOOKUP(C73,frequency_list,2,FALSE)),0,B73*VLOOKUP(C73,frequency_list,2,FALSE))</f>
        <v>0</v>
      </c>
      <c r="E73" s="70"/>
      <c r="F73" s="70"/>
      <c r="G73" s="13"/>
      <c r="H73" s="70"/>
      <c r="I73" s="67"/>
      <c r="J73" s="67"/>
      <c r="K73" s="67"/>
      <c r="L73" s="67"/>
      <c r="M73" s="67"/>
      <c r="N73" s="19"/>
      <c r="O73" s="19"/>
      <c r="P73" s="19"/>
      <c r="Q73" s="19"/>
      <c r="R73" s="19"/>
      <c r="S73" s="19"/>
      <c r="T73" s="19"/>
      <c r="U73" s="19"/>
      <c r="V73" s="19"/>
      <c r="W73" s="19"/>
      <c r="X73" s="19"/>
      <c r="Y73" s="19"/>
      <c r="Z73" s="19"/>
      <c r="AA73" s="19"/>
    </row>
    <row r="74" spans="1:27" s="5" customFormat="1" ht="6.75" customHeight="1">
      <c r="A74" s="30"/>
      <c r="B74" s="8"/>
      <c r="C74" s="13"/>
      <c r="D74" s="8"/>
      <c r="E74" s="70"/>
      <c r="F74" s="70"/>
      <c r="G74" s="13"/>
      <c r="H74" s="70"/>
      <c r="I74" s="67"/>
      <c r="J74" s="67"/>
      <c r="K74" s="67"/>
      <c r="L74" s="67"/>
      <c r="M74" s="67"/>
      <c r="N74" s="19"/>
      <c r="O74" s="19"/>
      <c r="P74" s="19"/>
      <c r="Q74" s="19"/>
      <c r="R74" s="19"/>
      <c r="S74" s="19"/>
      <c r="T74" s="19"/>
      <c r="U74" s="19"/>
      <c r="V74" s="19"/>
      <c r="W74" s="19"/>
      <c r="X74" s="19"/>
      <c r="Y74" s="19"/>
      <c r="Z74" s="19"/>
      <c r="AA74" s="19"/>
    </row>
    <row r="75" spans="1:27" s="5" customFormat="1" ht="15.75" customHeight="1">
      <c r="A75" s="23" t="s">
        <v>149</v>
      </c>
      <c r="B75" s="24"/>
      <c r="C75" s="60"/>
      <c r="D75" s="25">
        <f>SUM(D62:D73)</f>
        <v>0</v>
      </c>
      <c r="E75" s="70"/>
      <c r="F75" s="70"/>
      <c r="G75" s="13"/>
      <c r="H75" s="70"/>
      <c r="I75" s="67"/>
      <c r="J75" s="67"/>
      <c r="K75" s="67"/>
      <c r="L75" s="67"/>
      <c r="M75" s="67"/>
      <c r="N75" s="19"/>
      <c r="O75" s="19"/>
      <c r="P75" s="19"/>
      <c r="Q75" s="19"/>
      <c r="R75" s="19"/>
      <c r="S75" s="19"/>
      <c r="T75" s="19"/>
      <c r="U75" s="19"/>
      <c r="V75" s="19"/>
      <c r="W75" s="19"/>
      <c r="X75" s="19"/>
      <c r="Y75" s="19"/>
      <c r="Z75" s="19"/>
      <c r="AA75" s="19"/>
    </row>
    <row r="76" spans="1:27" s="5" customFormat="1" ht="15" customHeight="1">
      <c r="A76" s="8"/>
      <c r="B76" s="8"/>
      <c r="C76" s="13"/>
      <c r="D76" s="8"/>
      <c r="E76" s="70"/>
      <c r="F76" s="70"/>
      <c r="G76" s="13"/>
      <c r="H76" s="70"/>
      <c r="I76" s="67"/>
      <c r="J76" s="67"/>
      <c r="K76" s="67"/>
      <c r="L76" s="67"/>
      <c r="M76" s="67"/>
      <c r="N76" s="19"/>
      <c r="O76" s="19"/>
      <c r="P76" s="19"/>
      <c r="Q76" s="19"/>
      <c r="R76" s="19"/>
      <c r="S76" s="19"/>
      <c r="T76" s="19"/>
      <c r="U76" s="19"/>
      <c r="V76" s="19"/>
      <c r="W76" s="19"/>
      <c r="X76" s="19"/>
      <c r="Y76" s="19"/>
      <c r="Z76" s="19"/>
      <c r="AA76" s="19"/>
    </row>
    <row r="77" spans="1:27" s="5" customFormat="1" ht="19.5" customHeight="1">
      <c r="A77" s="93" t="s">
        <v>243</v>
      </c>
      <c r="B77" s="94" t="s">
        <v>58</v>
      </c>
      <c r="C77" s="94" t="s">
        <v>56</v>
      </c>
      <c r="D77" s="95" t="s">
        <v>59</v>
      </c>
      <c r="E77" s="69"/>
      <c r="F77" s="69"/>
      <c r="G77" s="15"/>
      <c r="H77" s="69"/>
      <c r="I77" s="67"/>
      <c r="J77" s="67"/>
      <c r="K77" s="67"/>
      <c r="L77" s="67"/>
      <c r="M77" s="67"/>
      <c r="N77" s="19"/>
      <c r="O77" s="19"/>
      <c r="P77" s="19"/>
      <c r="Q77" s="19"/>
      <c r="R77" s="19"/>
      <c r="S77" s="19"/>
      <c r="T77" s="19"/>
      <c r="U77" s="19"/>
      <c r="V77" s="19"/>
      <c r="W77" s="19"/>
      <c r="X77" s="19"/>
      <c r="Y77" s="19"/>
      <c r="Z77" s="19"/>
      <c r="AA77" s="19"/>
    </row>
    <row r="78" spans="1:27" s="5" customFormat="1" ht="15">
      <c r="A78" s="31" t="s">
        <v>204</v>
      </c>
      <c r="B78" s="3"/>
      <c r="C78" s="64"/>
      <c r="D78" s="9">
        <f aca="true" t="shared" si="4" ref="D78:D89">IF(ISERROR(B78*VLOOKUP(C78,frequency_list,2,FALSE)),0,B78*VLOOKUP(C78,frequency_list,2,FALSE))</f>
        <v>0</v>
      </c>
      <c r="E78" s="69"/>
      <c r="F78" s="69"/>
      <c r="G78" s="15"/>
      <c r="H78" s="69"/>
      <c r="I78" s="67"/>
      <c r="J78" s="67"/>
      <c r="K78" s="67"/>
      <c r="L78" s="67"/>
      <c r="M78" s="67"/>
      <c r="N78" s="19"/>
      <c r="O78" s="19"/>
      <c r="P78" s="19"/>
      <c r="Q78" s="19"/>
      <c r="R78" s="19"/>
      <c r="S78" s="19"/>
      <c r="T78" s="19"/>
      <c r="U78" s="19"/>
      <c r="V78" s="19"/>
      <c r="W78" s="19"/>
      <c r="X78" s="19"/>
      <c r="Y78" s="19"/>
      <c r="Z78" s="19"/>
      <c r="AA78" s="19"/>
    </row>
    <row r="79" spans="1:27" s="5" customFormat="1" ht="15">
      <c r="A79" s="32" t="s">
        <v>205</v>
      </c>
      <c r="B79" s="3"/>
      <c r="C79" s="64"/>
      <c r="D79" s="9">
        <f t="shared" si="4"/>
        <v>0</v>
      </c>
      <c r="E79" s="69"/>
      <c r="F79" s="69"/>
      <c r="G79" s="15"/>
      <c r="H79" s="69"/>
      <c r="I79" s="67"/>
      <c r="J79" s="67"/>
      <c r="K79" s="67"/>
      <c r="L79" s="67"/>
      <c r="M79" s="67"/>
      <c r="N79" s="19"/>
      <c r="O79" s="19"/>
      <c r="P79" s="19"/>
      <c r="Q79" s="19"/>
      <c r="R79" s="19"/>
      <c r="S79" s="19"/>
      <c r="T79" s="19"/>
      <c r="U79" s="19"/>
      <c r="V79" s="19"/>
      <c r="W79" s="19"/>
      <c r="X79" s="19"/>
      <c r="Y79" s="19"/>
      <c r="Z79" s="19"/>
      <c r="AA79" s="19"/>
    </row>
    <row r="80" spans="1:27" s="5" customFormat="1" ht="15">
      <c r="A80" s="32" t="s">
        <v>206</v>
      </c>
      <c r="B80" s="3"/>
      <c r="C80" s="64"/>
      <c r="D80" s="9">
        <f t="shared" si="4"/>
        <v>0</v>
      </c>
      <c r="E80" s="69"/>
      <c r="F80" s="69"/>
      <c r="G80" s="15"/>
      <c r="H80" s="69"/>
      <c r="I80" s="67"/>
      <c r="J80" s="67"/>
      <c r="K80" s="67"/>
      <c r="L80" s="67"/>
      <c r="M80" s="67"/>
      <c r="N80" s="19"/>
      <c r="O80" s="19"/>
      <c r="P80" s="19"/>
      <c r="Q80" s="19"/>
      <c r="R80" s="19"/>
      <c r="S80" s="19"/>
      <c r="T80" s="19"/>
      <c r="U80" s="19"/>
      <c r="V80" s="19"/>
      <c r="W80" s="19"/>
      <c r="X80" s="19"/>
      <c r="Y80" s="19"/>
      <c r="Z80" s="19"/>
      <c r="AA80" s="19"/>
    </row>
    <row r="81" spans="1:27" s="5" customFormat="1" ht="15">
      <c r="A81" s="32" t="s">
        <v>136</v>
      </c>
      <c r="B81" s="3"/>
      <c r="C81" s="64"/>
      <c r="D81" s="9">
        <f t="shared" si="4"/>
        <v>0</v>
      </c>
      <c r="E81" s="69"/>
      <c r="F81" s="69"/>
      <c r="G81" s="15"/>
      <c r="H81" s="69"/>
      <c r="I81" s="67"/>
      <c r="J81" s="67"/>
      <c r="K81" s="67"/>
      <c r="L81" s="67"/>
      <c r="M81" s="67"/>
      <c r="N81" s="19"/>
      <c r="O81" s="19"/>
      <c r="P81" s="19"/>
      <c r="Q81" s="19"/>
      <c r="R81" s="19"/>
      <c r="S81" s="19"/>
      <c r="T81" s="19"/>
      <c r="U81" s="19"/>
      <c r="V81" s="19"/>
      <c r="W81" s="19"/>
      <c r="X81" s="19"/>
      <c r="Y81" s="19"/>
      <c r="Z81" s="19"/>
      <c r="AA81" s="19"/>
    </row>
    <row r="82" spans="1:27" s="5" customFormat="1" ht="15">
      <c r="A82" s="32" t="s">
        <v>170</v>
      </c>
      <c r="B82" s="3"/>
      <c r="C82" s="64"/>
      <c r="D82" s="9">
        <f t="shared" si="4"/>
        <v>0</v>
      </c>
      <c r="E82" s="69"/>
      <c r="F82" s="69"/>
      <c r="G82" s="15"/>
      <c r="H82" s="69"/>
      <c r="I82" s="67"/>
      <c r="J82" s="67"/>
      <c r="K82" s="67"/>
      <c r="L82" s="67"/>
      <c r="M82" s="67"/>
      <c r="N82" s="19"/>
      <c r="O82" s="19"/>
      <c r="P82" s="19"/>
      <c r="Q82" s="19"/>
      <c r="R82" s="19"/>
      <c r="S82" s="19"/>
      <c r="T82" s="19"/>
      <c r="U82" s="19"/>
      <c r="V82" s="19"/>
      <c r="W82" s="19"/>
      <c r="X82" s="19"/>
      <c r="Y82" s="19"/>
      <c r="Z82" s="19"/>
      <c r="AA82" s="19"/>
    </row>
    <row r="83" spans="1:27" s="5" customFormat="1" ht="15">
      <c r="A83" s="32" t="s">
        <v>178</v>
      </c>
      <c r="B83" s="3"/>
      <c r="C83" s="64"/>
      <c r="D83" s="9">
        <f t="shared" si="4"/>
        <v>0</v>
      </c>
      <c r="E83" s="69"/>
      <c r="F83" s="69"/>
      <c r="G83" s="15"/>
      <c r="H83" s="69"/>
      <c r="I83" s="67"/>
      <c r="J83" s="67"/>
      <c r="K83" s="67"/>
      <c r="L83" s="67"/>
      <c r="M83" s="67"/>
      <c r="N83" s="19"/>
      <c r="O83" s="19"/>
      <c r="P83" s="19"/>
      <c r="Q83" s="19"/>
      <c r="R83" s="19"/>
      <c r="S83" s="19"/>
      <c r="T83" s="19"/>
      <c r="U83" s="19"/>
      <c r="V83" s="19"/>
      <c r="W83" s="19"/>
      <c r="X83" s="19"/>
      <c r="Y83" s="19"/>
      <c r="Z83" s="19"/>
      <c r="AA83" s="19"/>
    </row>
    <row r="84" spans="1:27" s="5" customFormat="1" ht="15">
      <c r="A84" s="14" t="s">
        <v>161</v>
      </c>
      <c r="B84" s="3"/>
      <c r="C84" s="64"/>
      <c r="D84" s="9">
        <f t="shared" si="4"/>
        <v>0</v>
      </c>
      <c r="E84" s="70"/>
      <c r="F84" s="70"/>
      <c r="G84" s="13"/>
      <c r="H84" s="70"/>
      <c r="I84" s="67"/>
      <c r="J84" s="67"/>
      <c r="K84" s="67"/>
      <c r="L84" s="67"/>
      <c r="M84" s="67"/>
      <c r="N84" s="19"/>
      <c r="O84" s="19"/>
      <c r="P84" s="19"/>
      <c r="Q84" s="19"/>
      <c r="R84" s="19"/>
      <c r="S84" s="19"/>
      <c r="T84" s="19"/>
      <c r="U84" s="19"/>
      <c r="V84" s="19"/>
      <c r="W84" s="19"/>
      <c r="X84" s="19"/>
      <c r="Y84" s="19"/>
      <c r="Z84" s="19"/>
      <c r="AA84" s="19"/>
    </row>
    <row r="85" spans="1:27" s="5" customFormat="1" ht="15">
      <c r="A85" s="14" t="s">
        <v>207</v>
      </c>
      <c r="B85" s="3"/>
      <c r="C85" s="64"/>
      <c r="D85" s="9">
        <f t="shared" si="4"/>
        <v>0</v>
      </c>
      <c r="E85" s="70"/>
      <c r="F85" s="70"/>
      <c r="G85" s="13"/>
      <c r="H85" s="70"/>
      <c r="I85" s="67"/>
      <c r="J85" s="67"/>
      <c r="K85" s="67"/>
      <c r="L85" s="67"/>
      <c r="M85" s="67"/>
      <c r="N85" s="19"/>
      <c r="O85" s="19"/>
      <c r="P85" s="19"/>
      <c r="Q85" s="19"/>
      <c r="R85" s="19"/>
      <c r="S85" s="19"/>
      <c r="T85" s="19"/>
      <c r="U85" s="19"/>
      <c r="V85" s="19"/>
      <c r="W85" s="19"/>
      <c r="X85" s="19"/>
      <c r="Y85" s="19"/>
      <c r="Z85" s="19"/>
      <c r="AA85" s="19"/>
    </row>
    <row r="86" spans="1:27" s="5" customFormat="1" ht="15">
      <c r="A86" s="14" t="s">
        <v>173</v>
      </c>
      <c r="B86" s="3"/>
      <c r="C86" s="64"/>
      <c r="D86" s="9">
        <f t="shared" si="4"/>
        <v>0</v>
      </c>
      <c r="E86" s="70"/>
      <c r="F86" s="70"/>
      <c r="G86" s="13"/>
      <c r="H86" s="70"/>
      <c r="I86" s="67"/>
      <c r="J86" s="67"/>
      <c r="K86" s="67"/>
      <c r="L86" s="67"/>
      <c r="M86" s="67"/>
      <c r="N86" s="19"/>
      <c r="O86" s="19"/>
      <c r="P86" s="19"/>
      <c r="Q86" s="19"/>
      <c r="R86" s="19"/>
      <c r="S86" s="19"/>
      <c r="T86" s="19"/>
      <c r="U86" s="19"/>
      <c r="V86" s="19"/>
      <c r="W86" s="19"/>
      <c r="X86" s="19"/>
      <c r="Y86" s="19"/>
      <c r="Z86" s="19"/>
      <c r="AA86" s="19"/>
    </row>
    <row r="87" spans="1:27" s="5" customFormat="1" ht="15">
      <c r="A87" s="14" t="s">
        <v>208</v>
      </c>
      <c r="B87" s="3"/>
      <c r="C87" s="64"/>
      <c r="D87" s="9">
        <f t="shared" si="4"/>
        <v>0</v>
      </c>
      <c r="E87" s="70"/>
      <c r="F87" s="70"/>
      <c r="G87" s="13"/>
      <c r="H87" s="70"/>
      <c r="I87" s="67"/>
      <c r="J87" s="67"/>
      <c r="K87" s="67"/>
      <c r="L87" s="67"/>
      <c r="M87" s="67"/>
      <c r="N87" s="19"/>
      <c r="O87" s="19"/>
      <c r="P87" s="19"/>
      <c r="Q87" s="19"/>
      <c r="R87" s="19"/>
      <c r="S87" s="19"/>
      <c r="T87" s="19"/>
      <c r="U87" s="19"/>
      <c r="V87" s="19"/>
      <c r="W87" s="19"/>
      <c r="X87" s="19"/>
      <c r="Y87" s="19"/>
      <c r="Z87" s="19"/>
      <c r="AA87" s="19"/>
    </row>
    <row r="88" spans="1:27" s="5" customFormat="1" ht="15">
      <c r="A88" s="14" t="s">
        <v>209</v>
      </c>
      <c r="B88" s="3"/>
      <c r="C88" s="64"/>
      <c r="D88" s="9">
        <f t="shared" si="4"/>
        <v>0</v>
      </c>
      <c r="E88" s="70"/>
      <c r="F88" s="70"/>
      <c r="G88" s="13"/>
      <c r="H88" s="70"/>
      <c r="I88" s="67"/>
      <c r="J88" s="67"/>
      <c r="K88" s="67"/>
      <c r="L88" s="67"/>
      <c r="M88" s="67"/>
      <c r="N88" s="19"/>
      <c r="O88" s="19"/>
      <c r="P88" s="19"/>
      <c r="Q88" s="19"/>
      <c r="R88" s="19"/>
      <c r="S88" s="19"/>
      <c r="T88" s="19"/>
      <c r="U88" s="19"/>
      <c r="V88" s="19"/>
      <c r="W88" s="19"/>
      <c r="X88" s="19"/>
      <c r="Y88" s="19"/>
      <c r="Z88" s="19"/>
      <c r="AA88" s="19"/>
    </row>
    <row r="89" spans="1:27" s="5" customFormat="1" ht="15">
      <c r="A89" s="14" t="s">
        <v>210</v>
      </c>
      <c r="B89" s="3"/>
      <c r="C89" s="64"/>
      <c r="D89" s="9">
        <f t="shared" si="4"/>
        <v>0</v>
      </c>
      <c r="E89" s="70"/>
      <c r="F89" s="70"/>
      <c r="G89" s="13"/>
      <c r="H89" s="70"/>
      <c r="I89" s="67"/>
      <c r="J89" s="67"/>
      <c r="K89" s="67"/>
      <c r="L89" s="67"/>
      <c r="M89" s="67"/>
      <c r="N89" s="19"/>
      <c r="O89" s="19"/>
      <c r="P89" s="19"/>
      <c r="Q89" s="19"/>
      <c r="R89" s="19"/>
      <c r="S89" s="19"/>
      <c r="T89" s="19"/>
      <c r="U89" s="19"/>
      <c r="V89" s="19"/>
      <c r="W89" s="19"/>
      <c r="X89" s="19"/>
      <c r="Y89" s="19"/>
      <c r="Z89" s="19"/>
      <c r="AA89" s="19"/>
    </row>
    <row r="90" spans="1:27" s="5" customFormat="1" ht="15">
      <c r="A90" s="14" t="s">
        <v>211</v>
      </c>
      <c r="B90" s="3"/>
      <c r="C90" s="64"/>
      <c r="D90" s="9">
        <f aca="true" t="shared" si="5" ref="D90:D96">IF(ISERROR(B90*VLOOKUP(C90,frequency_list,2,FALSE)),0,B90*VLOOKUP(C90,frequency_list,2,FALSE))</f>
        <v>0</v>
      </c>
      <c r="E90" s="70"/>
      <c r="F90" s="70"/>
      <c r="G90" s="13"/>
      <c r="H90" s="70"/>
      <c r="I90" s="67"/>
      <c r="J90" s="67"/>
      <c r="K90" s="67"/>
      <c r="L90" s="67"/>
      <c r="M90" s="67"/>
      <c r="N90" s="19"/>
      <c r="O90" s="19"/>
      <c r="P90" s="19"/>
      <c r="Q90" s="19"/>
      <c r="R90" s="19"/>
      <c r="S90" s="19"/>
      <c r="T90" s="19"/>
      <c r="U90" s="19"/>
      <c r="V90" s="19"/>
      <c r="W90" s="19"/>
      <c r="X90" s="19"/>
      <c r="Y90" s="19"/>
      <c r="Z90" s="19"/>
      <c r="AA90" s="19"/>
    </row>
    <row r="91" spans="1:27" s="5" customFormat="1" ht="15">
      <c r="A91" s="14" t="s">
        <v>25</v>
      </c>
      <c r="B91" s="3"/>
      <c r="C91" s="64"/>
      <c r="D91" s="9">
        <f t="shared" si="5"/>
        <v>0</v>
      </c>
      <c r="E91" s="70"/>
      <c r="F91" s="70"/>
      <c r="G91" s="13"/>
      <c r="H91" s="70"/>
      <c r="I91" s="67"/>
      <c r="J91" s="67"/>
      <c r="K91" s="67"/>
      <c r="L91" s="67"/>
      <c r="M91" s="67"/>
      <c r="N91" s="19"/>
      <c r="O91" s="19"/>
      <c r="P91" s="19"/>
      <c r="Q91" s="19"/>
      <c r="R91" s="19"/>
      <c r="S91" s="19"/>
      <c r="T91" s="19"/>
      <c r="U91" s="19"/>
      <c r="V91" s="19"/>
      <c r="W91" s="19"/>
      <c r="X91" s="19"/>
      <c r="Y91" s="19"/>
      <c r="Z91" s="19"/>
      <c r="AA91" s="19"/>
    </row>
    <row r="92" spans="1:27" s="5" customFormat="1" ht="15">
      <c r="A92" s="32" t="s">
        <v>162</v>
      </c>
      <c r="B92" s="3"/>
      <c r="C92" s="64"/>
      <c r="D92" s="11">
        <f>IF(ISERROR(B92*VLOOKUP(C92,frequency_list,2,FALSE)),0,B92*VLOOKUP(C92,frequency_list,2,FALSE))</f>
        <v>0</v>
      </c>
      <c r="E92" s="70"/>
      <c r="F92" s="70"/>
      <c r="G92" s="13"/>
      <c r="H92" s="70"/>
      <c r="I92" s="67"/>
      <c r="J92" s="67"/>
      <c r="K92" s="67"/>
      <c r="L92" s="67"/>
      <c r="M92" s="67"/>
      <c r="N92" s="19"/>
      <c r="O92" s="19"/>
      <c r="P92" s="19"/>
      <c r="Q92" s="19"/>
      <c r="R92" s="19"/>
      <c r="S92" s="19"/>
      <c r="T92" s="19"/>
      <c r="U92" s="19"/>
      <c r="V92" s="19"/>
      <c r="W92" s="19"/>
      <c r="X92" s="19"/>
      <c r="Y92" s="19"/>
      <c r="Z92" s="19"/>
      <c r="AA92" s="19"/>
    </row>
    <row r="93" spans="1:27" s="5" customFormat="1" ht="15">
      <c r="A93" s="14" t="s">
        <v>169</v>
      </c>
      <c r="B93" s="3"/>
      <c r="C93" s="64"/>
      <c r="D93" s="9">
        <f>IF(ISERROR(B93*VLOOKUP(C93,frequency_list,2,FALSE)),0,B93*VLOOKUP(C93,frequency_list,2,FALSE))</f>
        <v>0</v>
      </c>
      <c r="E93" s="70"/>
      <c r="F93" s="70"/>
      <c r="G93" s="13"/>
      <c r="H93" s="70"/>
      <c r="I93" s="67"/>
      <c r="J93" s="67"/>
      <c r="K93" s="67"/>
      <c r="L93" s="67"/>
      <c r="M93" s="67"/>
      <c r="N93" s="19"/>
      <c r="O93" s="19"/>
      <c r="P93" s="19"/>
      <c r="Q93" s="19"/>
      <c r="R93" s="19"/>
      <c r="S93" s="19"/>
      <c r="T93" s="19"/>
      <c r="U93" s="19"/>
      <c r="V93" s="19"/>
      <c r="W93" s="19"/>
      <c r="X93" s="19"/>
      <c r="Y93" s="19"/>
      <c r="Z93" s="19"/>
      <c r="AA93" s="19"/>
    </row>
    <row r="94" spans="1:27" s="5" customFormat="1" ht="15">
      <c r="A94" s="55" t="s">
        <v>30</v>
      </c>
      <c r="B94" s="3"/>
      <c r="C94" s="64"/>
      <c r="D94" s="9">
        <f t="shared" si="5"/>
        <v>0</v>
      </c>
      <c r="E94" s="70"/>
      <c r="F94" s="70"/>
      <c r="G94" s="13"/>
      <c r="H94" s="70"/>
      <c r="I94" s="67"/>
      <c r="J94" s="67"/>
      <c r="K94" s="67"/>
      <c r="L94" s="67"/>
      <c r="M94" s="67"/>
      <c r="N94" s="19"/>
      <c r="O94" s="19"/>
      <c r="P94" s="19"/>
      <c r="Q94" s="19"/>
      <c r="R94" s="19"/>
      <c r="S94" s="19"/>
      <c r="T94" s="19"/>
      <c r="U94" s="19"/>
      <c r="V94" s="19"/>
      <c r="W94" s="19"/>
      <c r="X94" s="19"/>
      <c r="Y94" s="19"/>
      <c r="Z94" s="19"/>
      <c r="AA94" s="19"/>
    </row>
    <row r="95" spans="1:27" s="5" customFormat="1" ht="15">
      <c r="A95" s="55" t="s">
        <v>31</v>
      </c>
      <c r="B95" s="3"/>
      <c r="C95" s="64"/>
      <c r="D95" s="9">
        <f t="shared" si="5"/>
        <v>0</v>
      </c>
      <c r="E95" s="70"/>
      <c r="F95" s="70"/>
      <c r="G95" s="13"/>
      <c r="H95" s="70"/>
      <c r="I95" s="67"/>
      <c r="J95" s="67"/>
      <c r="K95" s="67"/>
      <c r="L95" s="67"/>
      <c r="M95" s="67"/>
      <c r="N95" s="19"/>
      <c r="O95" s="19"/>
      <c r="P95" s="19"/>
      <c r="Q95" s="19"/>
      <c r="R95" s="19"/>
      <c r="S95" s="19"/>
      <c r="T95" s="19"/>
      <c r="U95" s="19"/>
      <c r="V95" s="19"/>
      <c r="W95" s="19"/>
      <c r="X95" s="19"/>
      <c r="Y95" s="19"/>
      <c r="Z95" s="19"/>
      <c r="AA95" s="19"/>
    </row>
    <row r="96" spans="1:27" s="5" customFormat="1" ht="15">
      <c r="A96" s="56" t="s">
        <v>32</v>
      </c>
      <c r="B96" s="2"/>
      <c r="C96" s="63"/>
      <c r="D96" s="9">
        <f t="shared" si="5"/>
        <v>0</v>
      </c>
      <c r="E96" s="70"/>
      <c r="F96" s="70"/>
      <c r="G96" s="13"/>
      <c r="H96" s="70"/>
      <c r="I96" s="67"/>
      <c r="J96" s="67"/>
      <c r="K96" s="67"/>
      <c r="L96" s="67"/>
      <c r="M96" s="67"/>
      <c r="N96" s="19"/>
      <c r="O96" s="19"/>
      <c r="P96" s="19"/>
      <c r="Q96" s="19"/>
      <c r="R96" s="19"/>
      <c r="S96" s="19"/>
      <c r="T96" s="19"/>
      <c r="U96" s="19"/>
      <c r="V96" s="19"/>
      <c r="W96" s="19"/>
      <c r="X96" s="19"/>
      <c r="Y96" s="19"/>
      <c r="Z96" s="19"/>
      <c r="AA96" s="19"/>
    </row>
    <row r="97" spans="1:27" s="5" customFormat="1" ht="9" customHeight="1">
      <c r="A97" s="30"/>
      <c r="B97" s="8"/>
      <c r="C97" s="13"/>
      <c r="D97" s="8"/>
      <c r="E97" s="70"/>
      <c r="F97" s="70"/>
      <c r="G97" s="13"/>
      <c r="H97" s="70"/>
      <c r="I97" s="67"/>
      <c r="J97" s="67"/>
      <c r="K97" s="67"/>
      <c r="L97" s="67"/>
      <c r="M97" s="67"/>
      <c r="N97" s="19"/>
      <c r="O97" s="19"/>
      <c r="P97" s="19"/>
      <c r="Q97" s="19"/>
      <c r="R97" s="19"/>
      <c r="S97" s="19"/>
      <c r="T97" s="19"/>
      <c r="U97" s="19"/>
      <c r="V97" s="19"/>
      <c r="W97" s="19"/>
      <c r="X97" s="19"/>
      <c r="Y97" s="19"/>
      <c r="Z97" s="19"/>
      <c r="AA97" s="19"/>
    </row>
    <row r="98" spans="1:27" s="5" customFormat="1" ht="12" customHeight="1">
      <c r="A98" s="16" t="s">
        <v>150</v>
      </c>
      <c r="B98" s="8"/>
      <c r="C98" s="13"/>
      <c r="D98" s="10">
        <f>SUM(D78:D96)</f>
        <v>0</v>
      </c>
      <c r="E98" s="70"/>
      <c r="F98" s="70"/>
      <c r="G98" s="13"/>
      <c r="H98" s="70"/>
      <c r="I98" s="67"/>
      <c r="J98" s="67"/>
      <c r="K98" s="67"/>
      <c r="L98" s="67"/>
      <c r="M98" s="67"/>
      <c r="N98" s="19"/>
      <c r="O98" s="19"/>
      <c r="P98" s="19"/>
      <c r="Q98" s="19"/>
      <c r="R98" s="19"/>
      <c r="S98" s="19"/>
      <c r="T98" s="19"/>
      <c r="U98" s="19"/>
      <c r="V98" s="19"/>
      <c r="W98" s="19"/>
      <c r="X98" s="19"/>
      <c r="Y98" s="19"/>
      <c r="Z98" s="19"/>
      <c r="AA98" s="19"/>
    </row>
    <row r="99" spans="1:27" s="5" customFormat="1" ht="15" customHeight="1">
      <c r="A99" s="8"/>
      <c r="B99" s="8"/>
      <c r="C99" s="13"/>
      <c r="D99" s="8"/>
      <c r="E99" s="70"/>
      <c r="F99" s="70"/>
      <c r="G99" s="13"/>
      <c r="H99" s="70"/>
      <c r="I99" s="67"/>
      <c r="J99" s="67"/>
      <c r="K99" s="67"/>
      <c r="L99" s="67"/>
      <c r="M99" s="67"/>
      <c r="N99" s="19"/>
      <c r="O99" s="19"/>
      <c r="P99" s="19"/>
      <c r="Q99" s="19"/>
      <c r="R99" s="19"/>
      <c r="S99" s="19"/>
      <c r="T99" s="19"/>
      <c r="U99" s="19"/>
      <c r="V99" s="19"/>
      <c r="W99" s="19"/>
      <c r="X99" s="19"/>
      <c r="Y99" s="19"/>
      <c r="Z99" s="19"/>
      <c r="AA99" s="19"/>
    </row>
    <row r="100" spans="1:27" s="5" customFormat="1" ht="19.5" customHeight="1">
      <c r="A100" s="93" t="s">
        <v>137</v>
      </c>
      <c r="B100" s="94" t="s">
        <v>58</v>
      </c>
      <c r="C100" s="94" t="s">
        <v>56</v>
      </c>
      <c r="D100" s="95" t="s">
        <v>59</v>
      </c>
      <c r="E100" s="69"/>
      <c r="F100" s="69"/>
      <c r="G100" s="15"/>
      <c r="H100" s="69"/>
      <c r="I100" s="67"/>
      <c r="J100" s="67"/>
      <c r="K100" s="67"/>
      <c r="L100" s="67"/>
      <c r="M100" s="67"/>
      <c r="N100" s="19"/>
      <c r="O100" s="19"/>
      <c r="P100" s="19"/>
      <c r="Q100" s="19"/>
      <c r="R100" s="19"/>
      <c r="S100" s="19"/>
      <c r="T100" s="19"/>
      <c r="U100" s="19"/>
      <c r="V100" s="19"/>
      <c r="W100" s="19"/>
      <c r="X100" s="19"/>
      <c r="Y100" s="19"/>
      <c r="Z100" s="19"/>
      <c r="AA100" s="19"/>
    </row>
    <row r="101" spans="1:27" s="5" customFormat="1" ht="15">
      <c r="A101" s="31" t="s">
        <v>212</v>
      </c>
      <c r="B101" s="2"/>
      <c r="C101" s="63"/>
      <c r="D101" s="9">
        <f aca="true" t="shared" si="6" ref="D101:D114">IF(ISERROR(B101*VLOOKUP(C101,frequency_list,2,FALSE)),0,B101*VLOOKUP(C101,frequency_list,2,FALSE))</f>
        <v>0</v>
      </c>
      <c r="E101" s="70"/>
      <c r="F101" s="70"/>
      <c r="G101" s="13"/>
      <c r="H101" s="70"/>
      <c r="I101" s="67"/>
      <c r="J101" s="67"/>
      <c r="K101" s="67"/>
      <c r="L101" s="67"/>
      <c r="M101" s="67"/>
      <c r="N101" s="19"/>
      <c r="O101" s="19"/>
      <c r="P101" s="19"/>
      <c r="Q101" s="19"/>
      <c r="R101" s="19"/>
      <c r="S101" s="19"/>
      <c r="T101" s="19"/>
      <c r="U101" s="19"/>
      <c r="V101" s="19"/>
      <c r="W101" s="19"/>
      <c r="X101" s="19"/>
      <c r="Y101" s="19"/>
      <c r="Z101" s="19"/>
      <c r="AA101" s="19"/>
    </row>
    <row r="102" spans="1:27" s="5" customFormat="1" ht="15">
      <c r="A102" s="14" t="s">
        <v>213</v>
      </c>
      <c r="B102" s="3"/>
      <c r="C102" s="64"/>
      <c r="D102" s="9">
        <f t="shared" si="6"/>
        <v>0</v>
      </c>
      <c r="E102" s="70"/>
      <c r="F102" s="70"/>
      <c r="G102" s="13"/>
      <c r="H102" s="70"/>
      <c r="I102" s="67"/>
      <c r="J102" s="67"/>
      <c r="K102" s="67"/>
      <c r="L102" s="67"/>
      <c r="M102" s="67"/>
      <c r="N102" s="19"/>
      <c r="O102" s="19"/>
      <c r="P102" s="19"/>
      <c r="Q102" s="19"/>
      <c r="R102" s="19"/>
      <c r="S102" s="19"/>
      <c r="T102" s="19"/>
      <c r="U102" s="19"/>
      <c r="V102" s="19"/>
      <c r="W102" s="19"/>
      <c r="X102" s="19"/>
      <c r="Y102" s="19"/>
      <c r="Z102" s="19"/>
      <c r="AA102" s="19"/>
    </row>
    <row r="103" spans="1:27" s="5" customFormat="1" ht="15">
      <c r="A103" s="14" t="s">
        <v>214</v>
      </c>
      <c r="B103" s="3"/>
      <c r="C103" s="64"/>
      <c r="D103" s="9">
        <f t="shared" si="6"/>
        <v>0</v>
      </c>
      <c r="E103" s="70"/>
      <c r="F103" s="70"/>
      <c r="G103" s="13"/>
      <c r="H103" s="70"/>
      <c r="I103" s="67"/>
      <c r="J103" s="67"/>
      <c r="K103" s="67"/>
      <c r="L103" s="67"/>
      <c r="M103" s="67"/>
      <c r="N103" s="19"/>
      <c r="O103" s="19"/>
      <c r="P103" s="19"/>
      <c r="Q103" s="19"/>
      <c r="R103" s="19"/>
      <c r="S103" s="19"/>
      <c r="T103" s="19"/>
      <c r="U103" s="19"/>
      <c r="V103" s="19"/>
      <c r="W103" s="19"/>
      <c r="X103" s="19"/>
      <c r="Y103" s="19"/>
      <c r="Z103" s="19"/>
      <c r="AA103" s="19"/>
    </row>
    <row r="104" spans="1:27" s="5" customFormat="1" ht="15">
      <c r="A104" s="14" t="s">
        <v>215</v>
      </c>
      <c r="B104" s="3"/>
      <c r="C104" s="64"/>
      <c r="D104" s="9">
        <f t="shared" si="6"/>
        <v>0</v>
      </c>
      <c r="E104" s="70"/>
      <c r="F104" s="70"/>
      <c r="G104" s="13"/>
      <c r="H104" s="70"/>
      <c r="I104" s="67"/>
      <c r="J104" s="67"/>
      <c r="K104" s="67"/>
      <c r="L104" s="67"/>
      <c r="M104" s="67"/>
      <c r="N104" s="19"/>
      <c r="O104" s="19"/>
      <c r="P104" s="19"/>
      <c r="Q104" s="19"/>
      <c r="R104" s="19"/>
      <c r="S104" s="19"/>
      <c r="T104" s="19"/>
      <c r="U104" s="19"/>
      <c r="V104" s="19"/>
      <c r="W104" s="19"/>
      <c r="X104" s="19"/>
      <c r="Y104" s="19"/>
      <c r="Z104" s="19"/>
      <c r="AA104" s="19"/>
    </row>
    <row r="105" spans="1:27" s="5" customFormat="1" ht="15">
      <c r="A105" s="14" t="s">
        <v>218</v>
      </c>
      <c r="B105" s="3"/>
      <c r="C105" s="64"/>
      <c r="D105" s="9">
        <f t="shared" si="6"/>
        <v>0</v>
      </c>
      <c r="E105" s="70"/>
      <c r="F105" s="70"/>
      <c r="G105" s="13"/>
      <c r="H105" s="70"/>
      <c r="I105" s="67"/>
      <c r="J105" s="67"/>
      <c r="K105" s="67"/>
      <c r="L105" s="67"/>
      <c r="M105" s="67"/>
      <c r="N105" s="19"/>
      <c r="O105" s="19"/>
      <c r="P105" s="19"/>
      <c r="Q105" s="19"/>
      <c r="R105" s="19"/>
      <c r="S105" s="19"/>
      <c r="T105" s="19"/>
      <c r="U105" s="19"/>
      <c r="V105" s="19"/>
      <c r="W105" s="19"/>
      <c r="X105" s="19"/>
      <c r="Y105" s="19"/>
      <c r="Z105" s="19"/>
      <c r="AA105" s="19"/>
    </row>
    <row r="106" spans="1:27" s="5" customFormat="1" ht="15">
      <c r="A106" s="14" t="s">
        <v>219</v>
      </c>
      <c r="B106" s="3"/>
      <c r="C106" s="64"/>
      <c r="D106" s="9">
        <f t="shared" si="6"/>
        <v>0</v>
      </c>
      <c r="E106" s="70"/>
      <c r="F106" s="70"/>
      <c r="G106" s="13"/>
      <c r="H106" s="70"/>
      <c r="I106" s="67"/>
      <c r="J106" s="67"/>
      <c r="K106" s="67"/>
      <c r="L106" s="67"/>
      <c r="M106" s="67"/>
      <c r="N106" s="19"/>
      <c r="O106" s="19"/>
      <c r="P106" s="19"/>
      <c r="Q106" s="19"/>
      <c r="R106" s="19"/>
      <c r="S106" s="19"/>
      <c r="T106" s="19"/>
      <c r="U106" s="19"/>
      <c r="V106" s="19"/>
      <c r="W106" s="19"/>
      <c r="X106" s="19"/>
      <c r="Y106" s="19"/>
      <c r="Z106" s="19"/>
      <c r="AA106" s="19"/>
    </row>
    <row r="107" spans="1:27" s="5" customFormat="1" ht="15">
      <c r="A107" s="14" t="s">
        <v>220</v>
      </c>
      <c r="B107" s="3"/>
      <c r="C107" s="64"/>
      <c r="D107" s="9">
        <f t="shared" si="6"/>
        <v>0</v>
      </c>
      <c r="E107" s="70"/>
      <c r="F107" s="70"/>
      <c r="G107" s="13"/>
      <c r="H107" s="70"/>
      <c r="I107" s="67"/>
      <c r="J107" s="67"/>
      <c r="K107" s="67"/>
      <c r="L107" s="67"/>
      <c r="M107" s="67"/>
      <c r="N107" s="19"/>
      <c r="O107" s="19"/>
      <c r="P107" s="19"/>
      <c r="Q107" s="19"/>
      <c r="R107" s="19"/>
      <c r="S107" s="19"/>
      <c r="T107" s="19"/>
      <c r="U107" s="19"/>
      <c r="V107" s="19"/>
      <c r="W107" s="19"/>
      <c r="X107" s="19"/>
      <c r="Y107" s="19"/>
      <c r="Z107" s="19"/>
      <c r="AA107" s="19"/>
    </row>
    <row r="108" spans="1:27" s="5" customFormat="1" ht="15">
      <c r="A108" s="29" t="s">
        <v>163</v>
      </c>
      <c r="B108" s="3"/>
      <c r="C108" s="64"/>
      <c r="D108" s="9">
        <f>IF(ISERROR(B108*VLOOKUP(C108,frequency_list,2,FALSE)),0,B108*VLOOKUP(C108,frequency_list,2,FALSE))</f>
        <v>0</v>
      </c>
      <c r="E108" s="70"/>
      <c r="F108" s="70"/>
      <c r="G108" s="13"/>
      <c r="H108" s="70"/>
      <c r="I108" s="67"/>
      <c r="J108" s="67"/>
      <c r="K108" s="67"/>
      <c r="L108" s="67"/>
      <c r="M108" s="67"/>
      <c r="N108" s="19"/>
      <c r="O108" s="19"/>
      <c r="P108" s="19"/>
      <c r="Q108" s="19"/>
      <c r="R108" s="19"/>
      <c r="S108" s="19"/>
      <c r="T108" s="19"/>
      <c r="U108" s="19"/>
      <c r="V108" s="19"/>
      <c r="W108" s="19"/>
      <c r="X108" s="19"/>
      <c r="Y108" s="19"/>
      <c r="Z108" s="19"/>
      <c r="AA108" s="19"/>
    </row>
    <row r="109" spans="1:27" s="5" customFormat="1" ht="15">
      <c r="A109" s="29" t="s">
        <v>164</v>
      </c>
      <c r="B109" s="3"/>
      <c r="C109" s="64"/>
      <c r="D109" s="9">
        <f>IF(ISERROR(B109*VLOOKUP(C109,frequency_list,2,FALSE)),0,B109*VLOOKUP(C109,frequency_list,2,FALSE))</f>
        <v>0</v>
      </c>
      <c r="E109" s="70"/>
      <c r="F109" s="70"/>
      <c r="G109" s="13"/>
      <c r="H109" s="70"/>
      <c r="I109" s="67"/>
      <c r="J109" s="67"/>
      <c r="K109" s="67"/>
      <c r="L109" s="67"/>
      <c r="M109" s="67"/>
      <c r="N109" s="19"/>
      <c r="O109" s="19"/>
      <c r="P109" s="19"/>
      <c r="Q109" s="19"/>
      <c r="R109" s="19"/>
      <c r="S109" s="19"/>
      <c r="T109" s="19"/>
      <c r="U109" s="19"/>
      <c r="V109" s="19"/>
      <c r="W109" s="19"/>
      <c r="X109" s="19"/>
      <c r="Y109" s="19"/>
      <c r="Z109" s="19"/>
      <c r="AA109" s="19"/>
    </row>
    <row r="110" spans="1:27" s="5" customFormat="1" ht="15">
      <c r="A110" s="29" t="s">
        <v>171</v>
      </c>
      <c r="B110" s="3"/>
      <c r="C110" s="64"/>
      <c r="D110" s="9">
        <f>IF(ISERROR(B110*VLOOKUP(C110,frequency_list,2,FALSE)),0,B110*VLOOKUP(C110,frequency_list,2,FALSE))</f>
        <v>0</v>
      </c>
      <c r="E110" s="70"/>
      <c r="F110" s="70"/>
      <c r="G110" s="13"/>
      <c r="H110" s="70"/>
      <c r="I110" s="67"/>
      <c r="J110" s="67"/>
      <c r="K110" s="67"/>
      <c r="L110" s="67"/>
      <c r="M110" s="67"/>
      <c r="N110" s="19"/>
      <c r="O110" s="19"/>
      <c r="P110" s="19"/>
      <c r="Q110" s="19"/>
      <c r="R110" s="19"/>
      <c r="S110" s="19"/>
      <c r="T110" s="19"/>
      <c r="U110" s="19"/>
      <c r="V110" s="19"/>
      <c r="W110" s="19"/>
      <c r="X110" s="19"/>
      <c r="Y110" s="19"/>
      <c r="Z110" s="19"/>
      <c r="AA110" s="19"/>
    </row>
    <row r="111" spans="1:27" s="5" customFormat="1" ht="15">
      <c r="A111" s="29" t="s">
        <v>172</v>
      </c>
      <c r="B111" s="3"/>
      <c r="C111" s="64"/>
      <c r="D111" s="9">
        <f>IF(ISERROR(B111*VLOOKUP(C111,frequency_list,2,FALSE)),0,B111*VLOOKUP(C111,frequency_list,2,FALSE))</f>
        <v>0</v>
      </c>
      <c r="E111" s="70"/>
      <c r="F111" s="70"/>
      <c r="G111" s="13"/>
      <c r="H111" s="70"/>
      <c r="I111" s="67"/>
      <c r="J111" s="67"/>
      <c r="K111" s="67"/>
      <c r="L111" s="67"/>
      <c r="M111" s="67"/>
      <c r="N111" s="19"/>
      <c r="O111" s="19"/>
      <c r="P111" s="19"/>
      <c r="Q111" s="19"/>
      <c r="R111" s="19"/>
      <c r="S111" s="19"/>
      <c r="T111" s="19"/>
      <c r="U111" s="19"/>
      <c r="V111" s="19"/>
      <c r="W111" s="19"/>
      <c r="X111" s="19"/>
      <c r="Y111" s="19"/>
      <c r="Z111" s="19"/>
      <c r="AA111" s="19"/>
    </row>
    <row r="112" spans="1:27" s="5" customFormat="1" ht="15">
      <c r="A112" s="55" t="s">
        <v>30</v>
      </c>
      <c r="B112" s="3"/>
      <c r="C112" s="64"/>
      <c r="D112" s="9">
        <f>IF(ISERROR(B112*VLOOKUP(C112,frequency_list,2,FALSE)),0,B112*VLOOKUP(C112,frequency_list,2,FALSE))</f>
        <v>0</v>
      </c>
      <c r="E112" s="70"/>
      <c r="F112" s="70"/>
      <c r="G112" s="13"/>
      <c r="H112" s="70"/>
      <c r="I112" s="67"/>
      <c r="J112" s="67"/>
      <c r="K112" s="67"/>
      <c r="L112" s="67"/>
      <c r="M112" s="67"/>
      <c r="N112" s="19"/>
      <c r="O112" s="19"/>
      <c r="P112" s="19"/>
      <c r="Q112" s="19"/>
      <c r="R112" s="19"/>
      <c r="S112" s="19"/>
      <c r="T112" s="19"/>
      <c r="U112" s="19"/>
      <c r="V112" s="19"/>
      <c r="W112" s="19"/>
      <c r="X112" s="19"/>
      <c r="Y112" s="19"/>
      <c r="Z112" s="19"/>
      <c r="AA112" s="19"/>
    </row>
    <row r="113" spans="1:27" s="5" customFormat="1" ht="15">
      <c r="A113" s="55" t="s">
        <v>31</v>
      </c>
      <c r="B113" s="3"/>
      <c r="C113" s="64"/>
      <c r="D113" s="9">
        <f t="shared" si="6"/>
        <v>0</v>
      </c>
      <c r="E113" s="70"/>
      <c r="F113" s="70"/>
      <c r="G113" s="13"/>
      <c r="H113" s="70"/>
      <c r="I113" s="67"/>
      <c r="J113" s="67"/>
      <c r="K113" s="67"/>
      <c r="L113" s="67"/>
      <c r="M113" s="67"/>
      <c r="N113" s="19"/>
      <c r="O113" s="19"/>
      <c r="P113" s="19"/>
      <c r="Q113" s="19"/>
      <c r="R113" s="19"/>
      <c r="S113" s="19"/>
      <c r="T113" s="19"/>
      <c r="U113" s="19"/>
      <c r="V113" s="19"/>
      <c r="W113" s="19"/>
      <c r="X113" s="19"/>
      <c r="Y113" s="19"/>
      <c r="Z113" s="19"/>
      <c r="AA113" s="19"/>
    </row>
    <row r="114" spans="1:27" s="5" customFormat="1" ht="15">
      <c r="A114" s="56" t="s">
        <v>32</v>
      </c>
      <c r="B114" s="2"/>
      <c r="C114" s="63"/>
      <c r="D114" s="9">
        <f t="shared" si="6"/>
        <v>0</v>
      </c>
      <c r="E114" s="70"/>
      <c r="F114" s="70"/>
      <c r="G114" s="13"/>
      <c r="H114" s="70"/>
      <c r="I114" s="67"/>
      <c r="J114" s="67"/>
      <c r="K114" s="67"/>
      <c r="L114" s="67"/>
      <c r="M114" s="67"/>
      <c r="N114" s="19"/>
      <c r="O114" s="19"/>
      <c r="P114" s="19"/>
      <c r="Q114" s="19"/>
      <c r="R114" s="19"/>
      <c r="S114" s="19"/>
      <c r="T114" s="19"/>
      <c r="U114" s="19"/>
      <c r="V114" s="19"/>
      <c r="W114" s="19"/>
      <c r="X114" s="19"/>
      <c r="Y114" s="19"/>
      <c r="Z114" s="19"/>
      <c r="AA114" s="19"/>
    </row>
    <row r="115" spans="1:27" s="5" customFormat="1" ht="9" customHeight="1">
      <c r="A115" s="30"/>
      <c r="B115" s="8"/>
      <c r="C115" s="13"/>
      <c r="D115" s="8"/>
      <c r="E115" s="70"/>
      <c r="F115" s="70"/>
      <c r="G115" s="13"/>
      <c r="H115" s="70"/>
      <c r="I115" s="67"/>
      <c r="J115" s="67"/>
      <c r="K115" s="67"/>
      <c r="L115" s="67"/>
      <c r="M115" s="67"/>
      <c r="N115" s="19"/>
      <c r="O115" s="19"/>
      <c r="P115" s="19"/>
      <c r="Q115" s="19"/>
      <c r="R115" s="19"/>
      <c r="S115" s="19"/>
      <c r="T115" s="19"/>
      <c r="U115" s="19"/>
      <c r="V115" s="19"/>
      <c r="W115" s="19"/>
      <c r="X115" s="19"/>
      <c r="Y115" s="19"/>
      <c r="Z115" s="19"/>
      <c r="AA115" s="19"/>
    </row>
    <row r="116" spans="1:27" s="5" customFormat="1" ht="14.25" customHeight="1">
      <c r="A116" s="16" t="s">
        <v>151</v>
      </c>
      <c r="B116" s="8"/>
      <c r="C116" s="13"/>
      <c r="D116" s="10">
        <f>SUM(D101:D114)</f>
        <v>0</v>
      </c>
      <c r="E116" s="70"/>
      <c r="F116" s="70"/>
      <c r="G116" s="13"/>
      <c r="H116" s="70"/>
      <c r="I116" s="67"/>
      <c r="J116" s="67"/>
      <c r="K116" s="67"/>
      <c r="L116" s="67"/>
      <c r="M116" s="67"/>
      <c r="N116" s="19"/>
      <c r="O116" s="19"/>
      <c r="P116" s="19"/>
      <c r="Q116" s="19"/>
      <c r="R116" s="19"/>
      <c r="S116" s="19"/>
      <c r="T116" s="19"/>
      <c r="U116" s="19"/>
      <c r="V116" s="19"/>
      <c r="W116" s="19"/>
      <c r="X116" s="19"/>
      <c r="Y116" s="19"/>
      <c r="Z116" s="19"/>
      <c r="AA116" s="19"/>
    </row>
    <row r="117" spans="1:27" s="5" customFormat="1" ht="15" customHeight="1">
      <c r="A117" s="8"/>
      <c r="B117" s="8"/>
      <c r="C117" s="13"/>
      <c r="D117" s="8"/>
      <c r="E117" s="70"/>
      <c r="F117" s="70"/>
      <c r="G117" s="13"/>
      <c r="H117" s="70"/>
      <c r="I117" s="67"/>
      <c r="J117" s="67"/>
      <c r="K117" s="67"/>
      <c r="L117" s="67"/>
      <c r="M117" s="67"/>
      <c r="N117" s="19"/>
      <c r="O117" s="19"/>
      <c r="P117" s="19"/>
      <c r="Q117" s="19"/>
      <c r="R117" s="19"/>
      <c r="S117" s="19"/>
      <c r="T117" s="19"/>
      <c r="U117" s="19"/>
      <c r="V117" s="19"/>
      <c r="W117" s="19"/>
      <c r="X117" s="19"/>
      <c r="Y117" s="19"/>
      <c r="Z117" s="19"/>
      <c r="AA117" s="19"/>
    </row>
    <row r="118" spans="1:27" s="5" customFormat="1" ht="19.5" customHeight="1">
      <c r="A118" s="93" t="s">
        <v>99</v>
      </c>
      <c r="B118" s="94" t="s">
        <v>58</v>
      </c>
      <c r="C118" s="94" t="s">
        <v>56</v>
      </c>
      <c r="D118" s="95" t="s">
        <v>59</v>
      </c>
      <c r="E118" s="69"/>
      <c r="F118" s="69"/>
      <c r="G118" s="15"/>
      <c r="H118" s="69"/>
      <c r="I118" s="67"/>
      <c r="J118" s="67"/>
      <c r="K118" s="67"/>
      <c r="L118" s="67"/>
      <c r="M118" s="67"/>
      <c r="N118" s="19"/>
      <c r="O118" s="19"/>
      <c r="P118" s="19"/>
      <c r="Q118" s="19"/>
      <c r="R118" s="19"/>
      <c r="S118" s="19"/>
      <c r="T118" s="19"/>
      <c r="U118" s="19"/>
      <c r="V118" s="19"/>
      <c r="W118" s="19"/>
      <c r="X118" s="19"/>
      <c r="Y118" s="19"/>
      <c r="Z118" s="19"/>
      <c r="AA118" s="19"/>
    </row>
    <row r="119" spans="1:27" s="5" customFormat="1" ht="15">
      <c r="A119" s="14" t="s">
        <v>102</v>
      </c>
      <c r="B119" s="2"/>
      <c r="C119" s="57"/>
      <c r="D119" s="9">
        <f aca="true" t="shared" si="7" ref="D119:D133">IF(ISERROR(B119*VLOOKUP(C119,frequency_list,2,FALSE)),0,B119*VLOOKUP(C119,frequency_list,2,FALSE))</f>
        <v>0</v>
      </c>
      <c r="E119" s="70"/>
      <c r="F119" s="70"/>
      <c r="G119" s="13"/>
      <c r="H119" s="70"/>
      <c r="I119" s="67"/>
      <c r="J119" s="67"/>
      <c r="K119" s="67"/>
      <c r="L119" s="67"/>
      <c r="M119" s="67"/>
      <c r="N119" s="19"/>
      <c r="O119" s="19"/>
      <c r="P119" s="19"/>
      <c r="Q119" s="19"/>
      <c r="R119" s="19"/>
      <c r="S119" s="19"/>
      <c r="T119" s="19"/>
      <c r="U119" s="19"/>
      <c r="V119" s="19"/>
      <c r="W119" s="19"/>
      <c r="X119" s="19"/>
      <c r="Y119" s="19"/>
      <c r="Z119" s="19"/>
      <c r="AA119" s="19"/>
    </row>
    <row r="120" spans="1:27" s="5" customFormat="1" ht="15">
      <c r="A120" s="14" t="s">
        <v>107</v>
      </c>
      <c r="B120" s="2"/>
      <c r="C120" s="57"/>
      <c r="D120" s="9">
        <f t="shared" si="7"/>
        <v>0</v>
      </c>
      <c r="E120" s="70"/>
      <c r="F120" s="70"/>
      <c r="G120" s="13"/>
      <c r="H120" s="70"/>
      <c r="I120" s="67"/>
      <c r="J120" s="67"/>
      <c r="K120" s="67"/>
      <c r="L120" s="67"/>
      <c r="M120" s="67"/>
      <c r="N120" s="19"/>
      <c r="O120" s="19"/>
      <c r="P120" s="19"/>
      <c r="Q120" s="19"/>
      <c r="R120" s="19"/>
      <c r="S120" s="19"/>
      <c r="T120" s="19"/>
      <c r="U120" s="19"/>
      <c r="V120" s="19"/>
      <c r="W120" s="19"/>
      <c r="X120" s="19"/>
      <c r="Y120" s="19"/>
      <c r="Z120" s="19"/>
      <c r="AA120" s="19"/>
    </row>
    <row r="121" spans="1:27" s="5" customFormat="1" ht="15">
      <c r="A121" s="14" t="s">
        <v>221</v>
      </c>
      <c r="B121" s="2"/>
      <c r="C121" s="57"/>
      <c r="D121" s="9">
        <f t="shared" si="7"/>
        <v>0</v>
      </c>
      <c r="E121" s="70"/>
      <c r="F121" s="70"/>
      <c r="G121" s="13"/>
      <c r="H121" s="70"/>
      <c r="I121" s="67"/>
      <c r="J121" s="67"/>
      <c r="K121" s="67"/>
      <c r="L121" s="67"/>
      <c r="M121" s="67"/>
      <c r="N121" s="19"/>
      <c r="O121" s="19"/>
      <c r="P121" s="19"/>
      <c r="Q121" s="19"/>
      <c r="R121" s="19"/>
      <c r="S121" s="19"/>
      <c r="T121" s="19"/>
      <c r="U121" s="19"/>
      <c r="V121" s="19"/>
      <c r="W121" s="19"/>
      <c r="X121" s="19"/>
      <c r="Y121" s="19"/>
      <c r="Z121" s="19"/>
      <c r="AA121" s="19"/>
    </row>
    <row r="122" spans="1:27" s="5" customFormat="1" ht="15">
      <c r="A122" s="14" t="s">
        <v>17</v>
      </c>
      <c r="B122" s="2"/>
      <c r="C122" s="57"/>
      <c r="D122" s="9">
        <f>IF(ISERROR(B122*VLOOKUP(C122,frequency_list,2,FALSE)),0,B122*VLOOKUP(C122,frequency_list,2,FALSE))</f>
        <v>0</v>
      </c>
      <c r="E122" s="70"/>
      <c r="F122" s="70"/>
      <c r="G122" s="13"/>
      <c r="H122" s="70"/>
      <c r="I122" s="67"/>
      <c r="J122" s="67"/>
      <c r="K122" s="67"/>
      <c r="L122" s="67"/>
      <c r="M122" s="67"/>
      <c r="N122" s="19"/>
      <c r="O122" s="19"/>
      <c r="P122" s="19"/>
      <c r="Q122" s="19"/>
      <c r="R122" s="19"/>
      <c r="S122" s="19"/>
      <c r="T122" s="19"/>
      <c r="U122" s="19"/>
      <c r="V122" s="19"/>
      <c r="W122" s="19"/>
      <c r="X122" s="19"/>
      <c r="Y122" s="19"/>
      <c r="Z122" s="19"/>
      <c r="AA122" s="19"/>
    </row>
    <row r="123" spans="1:27" s="5" customFormat="1" ht="15">
      <c r="A123" s="14" t="s">
        <v>222</v>
      </c>
      <c r="B123" s="2"/>
      <c r="C123" s="57"/>
      <c r="D123" s="9">
        <f t="shared" si="7"/>
        <v>0</v>
      </c>
      <c r="E123" s="70"/>
      <c r="F123" s="70"/>
      <c r="G123" s="13"/>
      <c r="H123" s="70"/>
      <c r="I123" s="67"/>
      <c r="J123" s="67"/>
      <c r="K123" s="67"/>
      <c r="L123" s="67"/>
      <c r="M123" s="67"/>
      <c r="N123" s="19"/>
      <c r="O123" s="19"/>
      <c r="P123" s="19"/>
      <c r="Q123" s="19"/>
      <c r="R123" s="19"/>
      <c r="S123" s="19"/>
      <c r="T123" s="19"/>
      <c r="U123" s="19"/>
      <c r="V123" s="19"/>
      <c r="W123" s="19"/>
      <c r="X123" s="19"/>
      <c r="Y123" s="19"/>
      <c r="Z123" s="19"/>
      <c r="AA123" s="19"/>
    </row>
    <row r="124" spans="1:27" s="5" customFormat="1" ht="15">
      <c r="A124" s="14" t="s">
        <v>0</v>
      </c>
      <c r="B124" s="2"/>
      <c r="C124" s="57"/>
      <c r="D124" s="9">
        <f t="shared" si="7"/>
        <v>0</v>
      </c>
      <c r="E124" s="70"/>
      <c r="F124" s="70"/>
      <c r="G124" s="13"/>
      <c r="H124" s="70"/>
      <c r="I124" s="67"/>
      <c r="J124" s="67"/>
      <c r="K124" s="67"/>
      <c r="L124" s="67"/>
      <c r="M124" s="67"/>
      <c r="N124" s="19"/>
      <c r="O124" s="19"/>
      <c r="P124" s="19"/>
      <c r="Q124" s="19"/>
      <c r="R124" s="19"/>
      <c r="S124" s="19"/>
      <c r="T124" s="19"/>
      <c r="U124" s="19"/>
      <c r="V124" s="19"/>
      <c r="W124" s="19"/>
      <c r="X124" s="19"/>
      <c r="Y124" s="19"/>
      <c r="Z124" s="19"/>
      <c r="AA124" s="19"/>
    </row>
    <row r="125" spans="1:27" s="5" customFormat="1" ht="15">
      <c r="A125" s="14" t="s">
        <v>27</v>
      </c>
      <c r="B125" s="2"/>
      <c r="C125" s="57"/>
      <c r="D125" s="9">
        <f t="shared" si="7"/>
        <v>0</v>
      </c>
      <c r="E125" s="70"/>
      <c r="F125" s="70"/>
      <c r="G125" s="13"/>
      <c r="H125" s="70"/>
      <c r="I125" s="67"/>
      <c r="J125" s="67"/>
      <c r="K125" s="67"/>
      <c r="L125" s="67"/>
      <c r="M125" s="67"/>
      <c r="N125" s="19"/>
      <c r="O125" s="19"/>
      <c r="P125" s="19"/>
      <c r="Q125" s="19"/>
      <c r="R125" s="19"/>
      <c r="S125" s="19"/>
      <c r="T125" s="19"/>
      <c r="U125" s="19"/>
      <c r="V125" s="19"/>
      <c r="W125" s="19"/>
      <c r="X125" s="19"/>
      <c r="Y125" s="19"/>
      <c r="Z125" s="19"/>
      <c r="AA125" s="19"/>
    </row>
    <row r="126" spans="1:27" s="5" customFormat="1" ht="0" customHeight="1" hidden="1">
      <c r="A126" s="14" t="s">
        <v>139</v>
      </c>
      <c r="B126" s="51"/>
      <c r="C126" s="58"/>
      <c r="D126" s="9">
        <f t="shared" si="7"/>
        <v>0</v>
      </c>
      <c r="E126" s="70"/>
      <c r="F126" s="70"/>
      <c r="G126" s="13"/>
      <c r="H126" s="70"/>
      <c r="I126" s="67"/>
      <c r="J126" s="67"/>
      <c r="K126" s="67"/>
      <c r="L126" s="67"/>
      <c r="M126" s="67"/>
      <c r="N126" s="19"/>
      <c r="O126" s="19"/>
      <c r="P126" s="19"/>
      <c r="Q126" s="19"/>
      <c r="R126" s="19"/>
      <c r="S126" s="19"/>
      <c r="T126" s="19"/>
      <c r="U126" s="19"/>
      <c r="V126" s="19"/>
      <c r="W126" s="19"/>
      <c r="X126" s="19"/>
      <c r="Y126" s="19"/>
      <c r="Z126" s="19"/>
      <c r="AA126" s="19"/>
    </row>
    <row r="127" spans="1:27" s="5" customFormat="1" ht="15">
      <c r="A127" s="14" t="s">
        <v>140</v>
      </c>
      <c r="B127" s="2"/>
      <c r="C127" s="57"/>
      <c r="D127" s="9">
        <f t="shared" si="7"/>
        <v>0</v>
      </c>
      <c r="E127" s="70"/>
      <c r="F127" s="70"/>
      <c r="G127" s="13"/>
      <c r="H127" s="70"/>
      <c r="I127" s="67"/>
      <c r="J127" s="67"/>
      <c r="K127" s="67"/>
      <c r="L127" s="67"/>
      <c r="M127" s="67"/>
      <c r="N127" s="19"/>
      <c r="O127" s="19"/>
      <c r="P127" s="19"/>
      <c r="Q127" s="19"/>
      <c r="R127" s="19"/>
      <c r="S127" s="19"/>
      <c r="T127" s="19"/>
      <c r="U127" s="19"/>
      <c r="V127" s="19"/>
      <c r="W127" s="19"/>
      <c r="X127" s="19"/>
      <c r="Y127" s="19"/>
      <c r="Z127" s="19"/>
      <c r="AA127" s="19"/>
    </row>
    <row r="128" spans="1:27" s="5" customFormat="1" ht="15">
      <c r="A128" s="14" t="s">
        <v>141</v>
      </c>
      <c r="B128" s="2"/>
      <c r="C128" s="57"/>
      <c r="D128" s="9">
        <f t="shared" si="7"/>
        <v>0</v>
      </c>
      <c r="E128" s="70"/>
      <c r="F128" s="70"/>
      <c r="G128" s="13"/>
      <c r="H128" s="70"/>
      <c r="I128" s="67"/>
      <c r="J128" s="67"/>
      <c r="K128" s="67"/>
      <c r="L128" s="67"/>
      <c r="M128" s="67"/>
      <c r="N128" s="19"/>
      <c r="O128" s="19"/>
      <c r="P128" s="19"/>
      <c r="Q128" s="19"/>
      <c r="R128" s="19"/>
      <c r="S128" s="19"/>
      <c r="T128" s="19"/>
      <c r="U128" s="19"/>
      <c r="V128" s="19"/>
      <c r="W128" s="19"/>
      <c r="X128" s="19"/>
      <c r="Y128" s="19"/>
      <c r="Z128" s="19"/>
      <c r="AA128" s="19"/>
    </row>
    <row r="129" spans="1:27" s="5" customFormat="1" ht="15">
      <c r="A129" s="14" t="s">
        <v>28</v>
      </c>
      <c r="B129" s="2"/>
      <c r="C129" s="57"/>
      <c r="D129" s="9">
        <f t="shared" si="7"/>
        <v>0</v>
      </c>
      <c r="E129" s="70"/>
      <c r="F129" s="70"/>
      <c r="G129" s="13"/>
      <c r="H129" s="70"/>
      <c r="I129" s="67"/>
      <c r="J129" s="67"/>
      <c r="K129" s="67"/>
      <c r="L129" s="67"/>
      <c r="M129" s="67"/>
      <c r="N129" s="19"/>
      <c r="O129" s="19"/>
      <c r="P129" s="19"/>
      <c r="Q129" s="19"/>
      <c r="R129" s="19"/>
      <c r="S129" s="19"/>
      <c r="T129" s="19"/>
      <c r="U129" s="19"/>
      <c r="V129" s="19"/>
      <c r="W129" s="19"/>
      <c r="X129" s="19"/>
      <c r="Y129" s="19"/>
      <c r="Z129" s="19"/>
      <c r="AA129" s="19"/>
    </row>
    <row r="130" spans="1:27" s="5" customFormat="1" ht="15">
      <c r="A130" s="14" t="s">
        <v>38</v>
      </c>
      <c r="B130" s="51"/>
      <c r="C130" s="58"/>
      <c r="D130" s="9">
        <f t="shared" si="7"/>
        <v>0</v>
      </c>
      <c r="E130" s="70"/>
      <c r="F130" s="70"/>
      <c r="G130" s="13"/>
      <c r="H130" s="70"/>
      <c r="I130" s="67"/>
      <c r="J130" s="67"/>
      <c r="K130" s="67"/>
      <c r="L130" s="67"/>
      <c r="M130" s="67"/>
      <c r="N130" s="19"/>
      <c r="O130" s="19"/>
      <c r="P130" s="19"/>
      <c r="Q130" s="19"/>
      <c r="R130" s="19"/>
      <c r="S130" s="19"/>
      <c r="T130" s="19"/>
      <c r="U130" s="19"/>
      <c r="V130" s="19"/>
      <c r="W130" s="19"/>
      <c r="X130" s="19"/>
      <c r="Y130" s="19"/>
      <c r="Z130" s="19"/>
      <c r="AA130" s="19"/>
    </row>
    <row r="131" spans="1:27" s="5" customFormat="1" ht="15">
      <c r="A131" s="56" t="s">
        <v>30</v>
      </c>
      <c r="B131" s="2"/>
      <c r="C131" s="57"/>
      <c r="D131" s="9">
        <f t="shared" si="7"/>
        <v>0</v>
      </c>
      <c r="E131" s="70"/>
      <c r="F131" s="70"/>
      <c r="G131" s="13"/>
      <c r="H131" s="70"/>
      <c r="I131" s="67"/>
      <c r="J131" s="67"/>
      <c r="K131" s="67"/>
      <c r="L131" s="67"/>
      <c r="M131" s="67"/>
      <c r="N131" s="19"/>
      <c r="O131" s="19"/>
      <c r="P131" s="19"/>
      <c r="Q131" s="19"/>
      <c r="R131" s="19"/>
      <c r="S131" s="19"/>
      <c r="T131" s="19"/>
      <c r="U131" s="19"/>
      <c r="V131" s="19"/>
      <c r="W131" s="19"/>
      <c r="X131" s="19"/>
      <c r="Y131" s="19"/>
      <c r="Z131" s="19"/>
      <c r="AA131" s="19"/>
    </row>
    <row r="132" spans="1:27" s="5" customFormat="1" ht="15">
      <c r="A132" s="56" t="s">
        <v>31</v>
      </c>
      <c r="B132" s="2"/>
      <c r="C132" s="57"/>
      <c r="D132" s="9">
        <f t="shared" si="7"/>
        <v>0</v>
      </c>
      <c r="E132" s="70"/>
      <c r="F132" s="70"/>
      <c r="G132" s="13"/>
      <c r="H132" s="70"/>
      <c r="I132" s="67"/>
      <c r="J132" s="67"/>
      <c r="K132" s="67"/>
      <c r="L132" s="67"/>
      <c r="M132" s="67"/>
      <c r="N132" s="19"/>
      <c r="O132" s="19"/>
      <c r="P132" s="19"/>
      <c r="Q132" s="19"/>
      <c r="R132" s="19"/>
      <c r="S132" s="19"/>
      <c r="T132" s="19"/>
      <c r="U132" s="19"/>
      <c r="V132" s="19"/>
      <c r="W132" s="19"/>
      <c r="X132" s="19"/>
      <c r="Y132" s="19"/>
      <c r="Z132" s="19"/>
      <c r="AA132" s="19"/>
    </row>
    <row r="133" spans="1:27" s="5" customFormat="1" ht="15">
      <c r="A133" s="56" t="s">
        <v>32</v>
      </c>
      <c r="B133" s="2"/>
      <c r="C133" s="57"/>
      <c r="D133" s="9">
        <f t="shared" si="7"/>
        <v>0</v>
      </c>
      <c r="E133" s="70"/>
      <c r="F133" s="70"/>
      <c r="G133" s="13"/>
      <c r="H133" s="70"/>
      <c r="I133" s="67"/>
      <c r="J133" s="67"/>
      <c r="K133" s="67"/>
      <c r="L133" s="67"/>
      <c r="M133" s="67"/>
      <c r="N133" s="19"/>
      <c r="O133" s="19"/>
      <c r="P133" s="19"/>
      <c r="Q133" s="19"/>
      <c r="R133" s="19"/>
      <c r="S133" s="19"/>
      <c r="T133" s="19"/>
      <c r="U133" s="19"/>
      <c r="V133" s="19"/>
      <c r="W133" s="19"/>
      <c r="X133" s="19"/>
      <c r="Y133" s="19"/>
      <c r="Z133" s="19"/>
      <c r="AA133" s="19"/>
    </row>
    <row r="134" spans="1:27" s="5" customFormat="1" ht="8.25" customHeight="1">
      <c r="A134" s="30"/>
      <c r="B134" s="8"/>
      <c r="C134" s="13"/>
      <c r="D134" s="8"/>
      <c r="E134" s="70"/>
      <c r="F134" s="70"/>
      <c r="G134" s="13"/>
      <c r="H134" s="70"/>
      <c r="I134" s="67"/>
      <c r="J134" s="67"/>
      <c r="K134" s="67"/>
      <c r="L134" s="67"/>
      <c r="M134" s="67"/>
      <c r="N134" s="19"/>
      <c r="O134" s="19"/>
      <c r="P134" s="19"/>
      <c r="Q134" s="19"/>
      <c r="R134" s="19"/>
      <c r="S134" s="19"/>
      <c r="T134" s="19"/>
      <c r="U134" s="19"/>
      <c r="V134" s="19"/>
      <c r="W134" s="19"/>
      <c r="X134" s="19"/>
      <c r="Y134" s="19"/>
      <c r="Z134" s="19"/>
      <c r="AA134" s="19"/>
    </row>
    <row r="135" spans="1:27" s="5" customFormat="1" ht="15" customHeight="1">
      <c r="A135" s="16" t="s">
        <v>152</v>
      </c>
      <c r="B135" s="8"/>
      <c r="C135" s="13"/>
      <c r="D135" s="10">
        <f>SUM(D119:D133)</f>
        <v>0</v>
      </c>
      <c r="E135" s="70"/>
      <c r="F135" s="70"/>
      <c r="G135" s="13"/>
      <c r="H135" s="70"/>
      <c r="I135" s="67"/>
      <c r="J135" s="67"/>
      <c r="K135" s="67"/>
      <c r="L135" s="67"/>
      <c r="M135" s="67"/>
      <c r="N135" s="19"/>
      <c r="O135" s="19"/>
      <c r="P135" s="19"/>
      <c r="Q135" s="19"/>
      <c r="R135" s="19"/>
      <c r="S135" s="19"/>
      <c r="T135" s="19"/>
      <c r="U135" s="19"/>
      <c r="V135" s="19"/>
      <c r="W135" s="19"/>
      <c r="X135" s="19"/>
      <c r="Y135" s="19"/>
      <c r="Z135" s="19"/>
      <c r="AA135" s="19"/>
    </row>
    <row r="136" spans="1:27" s="5" customFormat="1" ht="15" customHeight="1">
      <c r="A136" s="8"/>
      <c r="B136" s="8"/>
      <c r="C136" s="13"/>
      <c r="D136" s="8"/>
      <c r="E136" s="70"/>
      <c r="F136" s="70"/>
      <c r="G136" s="13"/>
      <c r="H136" s="70"/>
      <c r="I136" s="67"/>
      <c r="J136" s="67"/>
      <c r="K136" s="67"/>
      <c r="L136" s="67"/>
      <c r="M136" s="67"/>
      <c r="N136" s="19"/>
      <c r="O136" s="19"/>
      <c r="P136" s="19"/>
      <c r="Q136" s="19"/>
      <c r="R136" s="19"/>
      <c r="S136" s="19"/>
      <c r="T136" s="19"/>
      <c r="U136" s="19"/>
      <c r="V136" s="19"/>
      <c r="W136" s="19"/>
      <c r="X136" s="19"/>
      <c r="Y136" s="19"/>
      <c r="Z136" s="19"/>
      <c r="AA136" s="19"/>
    </row>
    <row r="137" spans="1:27" s="5" customFormat="1" ht="15">
      <c r="A137" s="93" t="s">
        <v>33</v>
      </c>
      <c r="B137" s="94" t="s">
        <v>58</v>
      </c>
      <c r="C137" s="94" t="s">
        <v>56</v>
      </c>
      <c r="D137" s="95" t="s">
        <v>59</v>
      </c>
      <c r="E137" s="69"/>
      <c r="F137" s="69"/>
      <c r="G137" s="15"/>
      <c r="H137" s="69"/>
      <c r="I137" s="67"/>
      <c r="J137" s="67"/>
      <c r="K137" s="67"/>
      <c r="L137" s="67"/>
      <c r="M137" s="67"/>
      <c r="N137" s="19"/>
      <c r="O137" s="19"/>
      <c r="P137" s="19"/>
      <c r="Q137" s="19"/>
      <c r="R137" s="19"/>
      <c r="S137" s="19"/>
      <c r="T137" s="19"/>
      <c r="U137" s="19"/>
      <c r="V137" s="19"/>
      <c r="W137" s="19"/>
      <c r="X137" s="19"/>
      <c r="Y137" s="19"/>
      <c r="Z137" s="19"/>
      <c r="AA137" s="19"/>
    </row>
    <row r="138" spans="1:27" s="5" customFormat="1" ht="15">
      <c r="A138" s="14" t="s">
        <v>223</v>
      </c>
      <c r="B138" s="2"/>
      <c r="C138" s="57"/>
      <c r="D138" s="9">
        <f aca="true" t="shared" si="8" ref="D138:D145">IF(ISERROR(B138*VLOOKUP(C138,frequency_list,2,FALSE)),0,B138*VLOOKUP(C138,frequency_list,2,FALSE))</f>
        <v>0</v>
      </c>
      <c r="E138" s="33"/>
      <c r="F138" s="70"/>
      <c r="G138" s="13"/>
      <c r="H138" s="70"/>
      <c r="I138" s="67"/>
      <c r="J138" s="67"/>
      <c r="K138" s="67"/>
      <c r="L138" s="67"/>
      <c r="M138" s="67"/>
      <c r="N138" s="19"/>
      <c r="O138" s="19"/>
      <c r="P138" s="19"/>
      <c r="Q138" s="19"/>
      <c r="R138" s="19"/>
      <c r="S138" s="19"/>
      <c r="T138" s="19"/>
      <c r="U138" s="19"/>
      <c r="V138" s="19"/>
      <c r="W138" s="19"/>
      <c r="X138" s="19"/>
      <c r="Y138" s="19"/>
      <c r="Z138" s="19"/>
      <c r="AA138" s="19"/>
    </row>
    <row r="139" spans="1:27" s="5" customFormat="1" ht="15">
      <c r="A139" s="14" t="s">
        <v>224</v>
      </c>
      <c r="B139" s="2"/>
      <c r="C139" s="57"/>
      <c r="D139" s="9">
        <f t="shared" si="8"/>
        <v>0</v>
      </c>
      <c r="E139" s="33"/>
      <c r="F139" s="70"/>
      <c r="G139" s="13"/>
      <c r="H139" s="70"/>
      <c r="I139" s="67"/>
      <c r="J139" s="67"/>
      <c r="K139" s="67"/>
      <c r="L139" s="67"/>
      <c r="M139" s="67"/>
      <c r="N139" s="19"/>
      <c r="O139" s="19"/>
      <c r="P139" s="19"/>
      <c r="Q139" s="19"/>
      <c r="R139" s="19"/>
      <c r="S139" s="19"/>
      <c r="T139" s="19"/>
      <c r="U139" s="19"/>
      <c r="V139" s="19"/>
      <c r="W139" s="19"/>
      <c r="X139" s="19"/>
      <c r="Y139" s="19"/>
      <c r="Z139" s="19"/>
      <c r="AA139" s="19"/>
    </row>
    <row r="140" spans="1:27" s="5" customFormat="1" ht="15">
      <c r="A140" s="14" t="s">
        <v>225</v>
      </c>
      <c r="B140" s="2"/>
      <c r="C140" s="57"/>
      <c r="D140" s="9">
        <f t="shared" si="8"/>
        <v>0</v>
      </c>
      <c r="E140" s="33"/>
      <c r="F140" s="70"/>
      <c r="G140" s="13"/>
      <c r="H140" s="70"/>
      <c r="I140" s="67"/>
      <c r="J140" s="67"/>
      <c r="K140" s="67"/>
      <c r="L140" s="67"/>
      <c r="M140" s="67"/>
      <c r="N140" s="19"/>
      <c r="O140" s="19"/>
      <c r="P140" s="19"/>
      <c r="Q140" s="19"/>
      <c r="R140" s="19"/>
      <c r="S140" s="19"/>
      <c r="T140" s="19"/>
      <c r="U140" s="19"/>
      <c r="V140" s="19"/>
      <c r="W140" s="19"/>
      <c r="X140" s="19"/>
      <c r="Y140" s="19"/>
      <c r="Z140" s="19"/>
      <c r="AA140" s="19"/>
    </row>
    <row r="141" spans="1:27" s="5" customFormat="1" ht="15">
      <c r="A141" s="14" t="s">
        <v>230</v>
      </c>
      <c r="B141" s="2"/>
      <c r="C141" s="57"/>
      <c r="D141" s="9">
        <f t="shared" si="8"/>
        <v>0</v>
      </c>
      <c r="E141" s="33"/>
      <c r="F141" s="70"/>
      <c r="G141" s="13"/>
      <c r="H141" s="70"/>
      <c r="I141" s="67"/>
      <c r="J141" s="67"/>
      <c r="K141" s="67"/>
      <c r="L141" s="67"/>
      <c r="M141" s="67"/>
      <c r="N141" s="19"/>
      <c r="O141" s="19"/>
      <c r="P141" s="19"/>
      <c r="Q141" s="19"/>
      <c r="R141" s="19"/>
      <c r="S141" s="19"/>
      <c r="T141" s="19"/>
      <c r="U141" s="19"/>
      <c r="V141" s="19"/>
      <c r="W141" s="19"/>
      <c r="X141" s="19"/>
      <c r="Y141" s="19"/>
      <c r="Z141" s="19"/>
      <c r="AA141" s="19"/>
    </row>
    <row r="142" spans="1:27" s="5" customFormat="1" ht="15">
      <c r="A142" s="14" t="s">
        <v>226</v>
      </c>
      <c r="B142" s="2"/>
      <c r="C142" s="57"/>
      <c r="D142" s="9">
        <f t="shared" si="8"/>
        <v>0</v>
      </c>
      <c r="E142" s="33"/>
      <c r="F142" s="70"/>
      <c r="G142" s="13"/>
      <c r="H142" s="70"/>
      <c r="I142" s="67"/>
      <c r="J142" s="67"/>
      <c r="K142" s="67"/>
      <c r="L142" s="67"/>
      <c r="M142" s="67"/>
      <c r="N142" s="19"/>
      <c r="O142" s="19"/>
      <c r="P142" s="19"/>
      <c r="Q142" s="19"/>
      <c r="R142" s="19"/>
      <c r="S142" s="19"/>
      <c r="T142" s="19"/>
      <c r="U142" s="19"/>
      <c r="V142" s="19"/>
      <c r="W142" s="19"/>
      <c r="X142" s="19"/>
      <c r="Y142" s="19"/>
      <c r="Z142" s="19"/>
      <c r="AA142" s="19"/>
    </row>
    <row r="143" spans="1:27" s="5" customFormat="1" ht="15">
      <c r="A143" s="56" t="s">
        <v>227</v>
      </c>
      <c r="B143" s="2"/>
      <c r="C143" s="57"/>
      <c r="D143" s="9">
        <f>IF(ISERROR(B143*VLOOKUP(C143,frequency_list,2,FALSE)),0,B143*VLOOKUP(C143,frequency_list,2,FALSE))</f>
        <v>0</v>
      </c>
      <c r="E143" s="33"/>
      <c r="F143" s="70"/>
      <c r="G143" s="13"/>
      <c r="H143" s="70"/>
      <c r="I143" s="67"/>
      <c r="J143" s="67"/>
      <c r="K143" s="67"/>
      <c r="L143" s="67"/>
      <c r="M143" s="67"/>
      <c r="N143" s="19"/>
      <c r="O143" s="19"/>
      <c r="P143" s="19"/>
      <c r="Q143" s="19"/>
      <c r="R143" s="19"/>
      <c r="S143" s="19"/>
      <c r="T143" s="19"/>
      <c r="U143" s="19"/>
      <c r="V143" s="19"/>
      <c r="W143" s="19"/>
      <c r="X143" s="19"/>
      <c r="Y143" s="19"/>
      <c r="Z143" s="19"/>
      <c r="AA143" s="19"/>
    </row>
    <row r="144" spans="1:27" s="5" customFormat="1" ht="15">
      <c r="A144" s="56" t="s">
        <v>228</v>
      </c>
      <c r="B144" s="2"/>
      <c r="C144" s="57"/>
      <c r="D144" s="9">
        <f t="shared" si="8"/>
        <v>0</v>
      </c>
      <c r="E144" s="33"/>
      <c r="F144" s="70"/>
      <c r="G144" s="13"/>
      <c r="H144" s="70"/>
      <c r="I144" s="67"/>
      <c r="J144" s="67"/>
      <c r="K144" s="67"/>
      <c r="L144" s="67"/>
      <c r="M144" s="67"/>
      <c r="N144" s="19"/>
      <c r="O144" s="19"/>
      <c r="P144" s="19"/>
      <c r="Q144" s="19"/>
      <c r="R144" s="19"/>
      <c r="S144" s="19"/>
      <c r="T144" s="19"/>
      <c r="U144" s="19"/>
      <c r="V144" s="19"/>
      <c r="W144" s="19"/>
      <c r="X144" s="19"/>
      <c r="Y144" s="19"/>
      <c r="Z144" s="19"/>
      <c r="AA144" s="19"/>
    </row>
    <row r="145" spans="1:27" s="5" customFormat="1" ht="15">
      <c r="A145" s="56" t="s">
        <v>229</v>
      </c>
      <c r="B145" s="2"/>
      <c r="C145" s="57"/>
      <c r="D145" s="9">
        <f t="shared" si="8"/>
        <v>0</v>
      </c>
      <c r="E145" s="33"/>
      <c r="F145" s="70"/>
      <c r="G145" s="13"/>
      <c r="H145" s="70"/>
      <c r="I145" s="67"/>
      <c r="J145" s="67"/>
      <c r="K145" s="67"/>
      <c r="L145" s="67"/>
      <c r="M145" s="67"/>
      <c r="N145" s="19"/>
      <c r="O145" s="19"/>
      <c r="P145" s="19"/>
      <c r="Q145" s="19"/>
      <c r="R145" s="19"/>
      <c r="S145" s="19"/>
      <c r="T145" s="19"/>
      <c r="U145" s="19"/>
      <c r="V145" s="19"/>
      <c r="W145" s="19"/>
      <c r="X145" s="19"/>
      <c r="Y145" s="19"/>
      <c r="Z145" s="19"/>
      <c r="AA145" s="19"/>
    </row>
    <row r="146" spans="1:27" s="5" customFormat="1" ht="9" customHeight="1">
      <c r="A146" s="30"/>
      <c r="B146" s="8"/>
      <c r="C146" s="13"/>
      <c r="D146" s="8"/>
      <c r="E146" s="70"/>
      <c r="F146" s="70"/>
      <c r="G146" s="13"/>
      <c r="H146" s="70"/>
      <c r="I146" s="67"/>
      <c r="J146" s="67"/>
      <c r="K146" s="67"/>
      <c r="L146" s="67"/>
      <c r="M146" s="67"/>
      <c r="N146" s="19"/>
      <c r="O146" s="19"/>
      <c r="P146" s="19"/>
      <c r="Q146" s="19"/>
      <c r="R146" s="19"/>
      <c r="S146" s="19"/>
      <c r="T146" s="19"/>
      <c r="U146" s="19"/>
      <c r="V146" s="19"/>
      <c r="W146" s="19"/>
      <c r="X146" s="19"/>
      <c r="Y146" s="19"/>
      <c r="Z146" s="19"/>
      <c r="AA146" s="19"/>
    </row>
    <row r="147" spans="1:27" s="5" customFormat="1" ht="15" customHeight="1">
      <c r="A147" s="16" t="s">
        <v>153</v>
      </c>
      <c r="B147" s="8"/>
      <c r="C147" s="13"/>
      <c r="D147" s="10">
        <f>SUM(D138:D145)</f>
        <v>0</v>
      </c>
      <c r="E147" s="75"/>
      <c r="F147" s="70"/>
      <c r="G147" s="13"/>
      <c r="H147" s="70"/>
      <c r="I147" s="67"/>
      <c r="J147" s="67"/>
      <c r="K147" s="67"/>
      <c r="L147" s="67"/>
      <c r="M147" s="67"/>
      <c r="N147" s="19"/>
      <c r="O147" s="19"/>
      <c r="P147" s="19"/>
      <c r="Q147" s="19"/>
      <c r="R147" s="19"/>
      <c r="S147" s="19"/>
      <c r="T147" s="19"/>
      <c r="U147" s="19"/>
      <c r="V147" s="19"/>
      <c r="W147" s="19"/>
      <c r="X147" s="19"/>
      <c r="Y147" s="19"/>
      <c r="Z147" s="19"/>
      <c r="AA147" s="19"/>
    </row>
    <row r="148" spans="1:27" s="5" customFormat="1" ht="15">
      <c r="A148" s="8"/>
      <c r="B148" s="8"/>
      <c r="C148" s="13"/>
      <c r="D148" s="8"/>
      <c r="E148" s="70"/>
      <c r="F148" s="70"/>
      <c r="G148" s="13"/>
      <c r="H148" s="70"/>
      <c r="I148" s="67"/>
      <c r="J148" s="67"/>
      <c r="K148" s="67"/>
      <c r="L148" s="67"/>
      <c r="M148" s="67"/>
      <c r="N148" s="19"/>
      <c r="O148" s="19"/>
      <c r="P148" s="19"/>
      <c r="Q148" s="19"/>
      <c r="R148" s="19"/>
      <c r="S148" s="19"/>
      <c r="T148" s="19"/>
      <c r="U148" s="19"/>
      <c r="V148" s="19"/>
      <c r="W148" s="19"/>
      <c r="X148" s="19"/>
      <c r="Y148" s="19"/>
      <c r="Z148" s="19"/>
      <c r="AA148" s="19"/>
    </row>
    <row r="149" spans="1:27" s="5" customFormat="1" ht="15">
      <c r="A149" s="93" t="s">
        <v>144</v>
      </c>
      <c r="B149" s="94" t="s">
        <v>58</v>
      </c>
      <c r="C149" s="94" t="s">
        <v>56</v>
      </c>
      <c r="D149" s="95" t="s">
        <v>59</v>
      </c>
      <c r="E149" s="69"/>
      <c r="F149" s="69"/>
      <c r="G149" s="13"/>
      <c r="H149" s="70"/>
      <c r="I149" s="67"/>
      <c r="J149" s="67"/>
      <c r="K149" s="67"/>
      <c r="L149" s="67"/>
      <c r="M149" s="67"/>
      <c r="N149" s="19"/>
      <c r="O149" s="19"/>
      <c r="P149" s="19"/>
      <c r="Q149" s="19"/>
      <c r="R149" s="19"/>
      <c r="S149" s="19"/>
      <c r="T149" s="19"/>
      <c r="U149" s="19"/>
      <c r="V149" s="19"/>
      <c r="W149" s="19"/>
      <c r="X149" s="19"/>
      <c r="Y149" s="19"/>
      <c r="Z149" s="19"/>
      <c r="AA149" s="19"/>
    </row>
    <row r="150" spans="1:27" s="5" customFormat="1" ht="15">
      <c r="A150" s="14" t="s">
        <v>120</v>
      </c>
      <c r="B150" s="2"/>
      <c r="C150" s="57"/>
      <c r="D150" s="9">
        <f aca="true" t="shared" si="9" ref="D150:D156">IF(ISERROR(B150*VLOOKUP(C150,frequency_list,2,FALSE)),0,B150*VLOOKUP(C150,frequency_list,2,FALSE))</f>
        <v>0</v>
      </c>
      <c r="E150" s="70"/>
      <c r="F150" s="70"/>
      <c r="G150" s="13"/>
      <c r="H150" s="70"/>
      <c r="I150" s="67"/>
      <c r="J150" s="67"/>
      <c r="K150" s="67"/>
      <c r="L150" s="67"/>
      <c r="M150" s="67"/>
      <c r="N150" s="19"/>
      <c r="O150" s="19"/>
      <c r="P150" s="19"/>
      <c r="Q150" s="19"/>
      <c r="R150" s="19"/>
      <c r="S150" s="19"/>
      <c r="T150" s="19"/>
      <c r="U150" s="19"/>
      <c r="V150" s="19"/>
      <c r="W150" s="19"/>
      <c r="X150" s="19"/>
      <c r="Y150" s="19"/>
      <c r="Z150" s="19"/>
      <c r="AA150" s="19"/>
    </row>
    <row r="151" spans="1:27" s="5" customFormat="1" ht="15">
      <c r="A151" s="14" t="s">
        <v>121</v>
      </c>
      <c r="B151" s="2"/>
      <c r="C151" s="57"/>
      <c r="D151" s="9">
        <f t="shared" si="9"/>
        <v>0</v>
      </c>
      <c r="E151" s="70"/>
      <c r="F151" s="70"/>
      <c r="G151" s="15"/>
      <c r="H151" s="69"/>
      <c r="I151" s="67"/>
      <c r="J151" s="67"/>
      <c r="K151" s="67"/>
      <c r="L151" s="67"/>
      <c r="M151" s="67"/>
      <c r="N151" s="19"/>
      <c r="O151" s="19"/>
      <c r="P151" s="19"/>
      <c r="Q151" s="19"/>
      <c r="R151" s="19"/>
      <c r="S151" s="19"/>
      <c r="T151" s="19"/>
      <c r="U151" s="19"/>
      <c r="V151" s="19"/>
      <c r="W151" s="19"/>
      <c r="X151" s="19"/>
      <c r="Y151" s="19"/>
      <c r="Z151" s="19"/>
      <c r="AA151" s="19"/>
    </row>
    <row r="152" spans="1:27" s="5" customFormat="1" ht="15">
      <c r="A152" s="14" t="s">
        <v>122</v>
      </c>
      <c r="B152" s="2"/>
      <c r="C152" s="57"/>
      <c r="D152" s="9">
        <f t="shared" si="9"/>
        <v>0</v>
      </c>
      <c r="E152" s="70"/>
      <c r="F152" s="70"/>
      <c r="G152" s="13"/>
      <c r="H152" s="70"/>
      <c r="I152" s="67"/>
      <c r="J152" s="67"/>
      <c r="K152" s="67"/>
      <c r="L152" s="67"/>
      <c r="M152" s="67"/>
      <c r="N152" s="19"/>
      <c r="O152" s="19"/>
      <c r="P152" s="19"/>
      <c r="Q152" s="19"/>
      <c r="R152" s="19"/>
      <c r="S152" s="19"/>
      <c r="T152" s="19"/>
      <c r="U152" s="19"/>
      <c r="V152" s="19"/>
      <c r="W152" s="19"/>
      <c r="X152" s="19"/>
      <c r="Y152" s="19"/>
      <c r="Z152" s="19"/>
      <c r="AA152" s="19"/>
    </row>
    <row r="153" spans="1:27" s="5" customFormat="1" ht="15">
      <c r="A153" s="29" t="s">
        <v>123</v>
      </c>
      <c r="B153" s="3"/>
      <c r="C153" s="59"/>
      <c r="D153" s="9">
        <f t="shared" si="9"/>
        <v>0</v>
      </c>
      <c r="E153" s="70"/>
      <c r="F153" s="70"/>
      <c r="G153" s="13"/>
      <c r="H153" s="70"/>
      <c r="I153" s="67"/>
      <c r="J153" s="67"/>
      <c r="K153" s="67"/>
      <c r="L153" s="67"/>
      <c r="M153" s="67"/>
      <c r="N153" s="19"/>
      <c r="O153" s="19"/>
      <c r="P153" s="19"/>
      <c r="Q153" s="19"/>
      <c r="R153" s="19"/>
      <c r="S153" s="19"/>
      <c r="T153" s="19"/>
      <c r="U153" s="19"/>
      <c r="V153" s="19"/>
      <c r="W153" s="19"/>
      <c r="X153" s="19"/>
      <c r="Y153" s="19"/>
      <c r="Z153" s="19"/>
      <c r="AA153" s="19"/>
    </row>
    <row r="154" spans="1:27" s="5" customFormat="1" ht="15">
      <c r="A154" s="55" t="s">
        <v>30</v>
      </c>
      <c r="B154" s="3"/>
      <c r="C154" s="59"/>
      <c r="D154" s="9">
        <f t="shared" si="9"/>
        <v>0</v>
      </c>
      <c r="E154" s="70"/>
      <c r="F154" s="70"/>
      <c r="G154" s="13"/>
      <c r="H154" s="70"/>
      <c r="I154" s="67"/>
      <c r="J154" s="67"/>
      <c r="K154" s="67"/>
      <c r="L154" s="67"/>
      <c r="M154" s="67"/>
      <c r="N154" s="19"/>
      <c r="O154" s="19"/>
      <c r="P154" s="19"/>
      <c r="Q154" s="19"/>
      <c r="R154" s="19"/>
      <c r="S154" s="19"/>
      <c r="T154" s="19"/>
      <c r="U154" s="19"/>
      <c r="V154" s="19"/>
      <c r="W154" s="19"/>
      <c r="X154" s="19"/>
      <c r="Y154" s="19"/>
      <c r="Z154" s="19"/>
      <c r="AA154" s="19"/>
    </row>
    <row r="155" spans="1:27" s="5" customFormat="1" ht="15">
      <c r="A155" s="55" t="s">
        <v>31</v>
      </c>
      <c r="B155" s="3"/>
      <c r="C155" s="59"/>
      <c r="D155" s="9">
        <f t="shared" si="9"/>
        <v>0</v>
      </c>
      <c r="E155" s="70"/>
      <c r="F155" s="70"/>
      <c r="G155" s="13"/>
      <c r="H155" s="70"/>
      <c r="I155" s="67"/>
      <c r="J155" s="67"/>
      <c r="K155" s="67"/>
      <c r="L155" s="67"/>
      <c r="M155" s="67"/>
      <c r="N155" s="19"/>
      <c r="O155" s="19"/>
      <c r="P155" s="19"/>
      <c r="Q155" s="19"/>
      <c r="R155" s="19"/>
      <c r="S155" s="19"/>
      <c r="T155" s="19"/>
      <c r="U155" s="19"/>
      <c r="V155" s="19"/>
      <c r="W155" s="19"/>
      <c r="X155" s="19"/>
      <c r="Y155" s="19"/>
      <c r="Z155" s="19"/>
      <c r="AA155" s="19"/>
    </row>
    <row r="156" spans="1:27" s="5" customFormat="1" ht="15">
      <c r="A156" s="56" t="s">
        <v>32</v>
      </c>
      <c r="B156" s="2"/>
      <c r="C156" s="57"/>
      <c r="D156" s="9">
        <f t="shared" si="9"/>
        <v>0</v>
      </c>
      <c r="E156" s="70"/>
      <c r="F156" s="70"/>
      <c r="G156" s="13"/>
      <c r="H156" s="70"/>
      <c r="I156" s="67"/>
      <c r="J156" s="67"/>
      <c r="K156" s="67"/>
      <c r="L156" s="67"/>
      <c r="M156" s="67"/>
      <c r="N156" s="19"/>
      <c r="O156" s="19"/>
      <c r="P156" s="19"/>
      <c r="Q156" s="19"/>
      <c r="R156" s="19"/>
      <c r="S156" s="19"/>
      <c r="T156" s="19"/>
      <c r="U156" s="19"/>
      <c r="V156" s="19"/>
      <c r="W156" s="19"/>
      <c r="X156" s="19"/>
      <c r="Y156" s="19"/>
      <c r="Z156" s="19"/>
      <c r="AA156" s="19"/>
    </row>
    <row r="157" spans="1:27" s="5" customFormat="1" ht="10.5" customHeight="1">
      <c r="A157" s="30"/>
      <c r="B157" s="8"/>
      <c r="C157" s="13"/>
      <c r="D157" s="8"/>
      <c r="E157" s="70"/>
      <c r="F157" s="70"/>
      <c r="G157" s="13"/>
      <c r="H157" s="70"/>
      <c r="I157" s="67"/>
      <c r="J157" s="67"/>
      <c r="K157" s="67"/>
      <c r="L157" s="67"/>
      <c r="M157" s="67"/>
      <c r="N157" s="19"/>
      <c r="O157" s="19"/>
      <c r="P157" s="19"/>
      <c r="Q157" s="19"/>
      <c r="R157" s="19"/>
      <c r="S157" s="19"/>
      <c r="T157" s="19"/>
      <c r="U157" s="19"/>
      <c r="V157" s="19"/>
      <c r="W157" s="19"/>
      <c r="X157" s="19"/>
      <c r="Y157" s="19"/>
      <c r="Z157" s="19"/>
      <c r="AA157" s="19"/>
    </row>
    <row r="158" spans="1:27" s="5" customFormat="1" ht="15">
      <c r="A158" s="23" t="s">
        <v>244</v>
      </c>
      <c r="B158" s="24"/>
      <c r="C158" s="60"/>
      <c r="D158" s="25">
        <f>SUM(D150:D156)</f>
        <v>0</v>
      </c>
      <c r="E158" s="70"/>
      <c r="F158" s="70"/>
      <c r="G158" s="13"/>
      <c r="H158" s="70"/>
      <c r="I158" s="67"/>
      <c r="J158" s="67"/>
      <c r="K158" s="67"/>
      <c r="L158" s="67"/>
      <c r="M158" s="67"/>
      <c r="N158" s="19"/>
      <c r="O158" s="19"/>
      <c r="P158" s="19"/>
      <c r="Q158" s="19"/>
      <c r="R158" s="19"/>
      <c r="S158" s="19"/>
      <c r="T158" s="19"/>
      <c r="U158" s="19"/>
      <c r="V158" s="19"/>
      <c r="W158" s="19"/>
      <c r="X158" s="19"/>
      <c r="Y158" s="19"/>
      <c r="Z158" s="19"/>
      <c r="AA158" s="19"/>
    </row>
    <row r="159" spans="1:27" s="5" customFormat="1" ht="15" hidden="1">
      <c r="A159" s="8"/>
      <c r="B159" s="8"/>
      <c r="C159" s="13"/>
      <c r="D159" s="8"/>
      <c r="E159" s="70"/>
      <c r="F159" s="70"/>
      <c r="G159" s="13"/>
      <c r="H159" s="70"/>
      <c r="I159" s="67"/>
      <c r="J159" s="67"/>
      <c r="K159" s="67"/>
      <c r="L159" s="67"/>
      <c r="M159" s="67"/>
      <c r="N159" s="19"/>
      <c r="O159" s="19"/>
      <c r="P159" s="19"/>
      <c r="Q159" s="19"/>
      <c r="R159" s="19"/>
      <c r="S159" s="19"/>
      <c r="T159" s="19"/>
      <c r="U159" s="19"/>
      <c r="V159" s="19"/>
      <c r="W159" s="19"/>
      <c r="X159" s="19"/>
      <c r="Y159" s="19"/>
      <c r="Z159" s="19"/>
      <c r="AA159" s="19"/>
    </row>
    <row r="160" spans="1:27" s="5" customFormat="1" ht="51.75" customHeight="1" hidden="1">
      <c r="A160" s="99" t="s">
        <v>166</v>
      </c>
      <c r="B160" s="99"/>
      <c r="C160" s="99"/>
      <c r="D160" s="99"/>
      <c r="E160" s="99"/>
      <c r="F160" s="99"/>
      <c r="G160" s="13"/>
      <c r="H160" s="70"/>
      <c r="I160" s="67"/>
      <c r="J160" s="67"/>
      <c r="K160" s="67"/>
      <c r="L160" s="67"/>
      <c r="M160" s="67"/>
      <c r="N160" s="19"/>
      <c r="O160" s="19"/>
      <c r="P160" s="19"/>
      <c r="Q160" s="19"/>
      <c r="R160" s="19"/>
      <c r="S160" s="19"/>
      <c r="T160" s="19"/>
      <c r="U160" s="19"/>
      <c r="V160" s="19"/>
      <c r="W160" s="19"/>
      <c r="X160" s="19"/>
      <c r="Y160" s="19"/>
      <c r="Z160" s="19"/>
      <c r="AA160" s="19"/>
    </row>
    <row r="161" spans="1:27" s="5" customFormat="1" ht="30" customHeight="1">
      <c r="A161" s="34" t="s">
        <v>119</v>
      </c>
      <c r="B161" s="8"/>
      <c r="C161" s="13"/>
      <c r="D161" s="12">
        <f>SUM(D21,D38,D59,D75,D98,D116,D135,D147,D158)</f>
        <v>0</v>
      </c>
      <c r="E161" s="70"/>
      <c r="F161" s="70"/>
      <c r="G161" s="13"/>
      <c r="H161" s="70"/>
      <c r="I161" s="67"/>
      <c r="J161" s="67"/>
      <c r="K161" s="67"/>
      <c r="L161" s="67"/>
      <c r="M161" s="67"/>
      <c r="N161" s="19"/>
      <c r="O161" s="19"/>
      <c r="P161" s="19"/>
      <c r="Q161" s="19"/>
      <c r="R161" s="19"/>
      <c r="S161" s="19"/>
      <c r="T161" s="19"/>
      <c r="U161" s="19"/>
      <c r="V161" s="19"/>
      <c r="W161" s="19"/>
      <c r="X161" s="19"/>
      <c r="Y161" s="19"/>
      <c r="Z161" s="19"/>
      <c r="AA161" s="19"/>
    </row>
    <row r="162" spans="1:27" s="5" customFormat="1" ht="13.5" customHeight="1">
      <c r="A162" s="93" t="s">
        <v>124</v>
      </c>
      <c r="B162" s="94" t="s">
        <v>58</v>
      </c>
      <c r="C162" s="94" t="s">
        <v>56</v>
      </c>
      <c r="D162" s="95" t="s">
        <v>40</v>
      </c>
      <c r="E162" s="69"/>
      <c r="F162" s="69"/>
      <c r="G162" s="15"/>
      <c r="H162" s="70"/>
      <c r="I162" s="67"/>
      <c r="J162" s="67"/>
      <c r="K162" s="67"/>
      <c r="L162" s="67"/>
      <c r="M162" s="67"/>
      <c r="N162" s="19"/>
      <c r="O162" s="19"/>
      <c r="P162" s="19"/>
      <c r="Q162" s="19"/>
      <c r="R162" s="19"/>
      <c r="S162" s="19"/>
      <c r="T162" s="19"/>
      <c r="U162" s="19"/>
      <c r="V162" s="19"/>
      <c r="W162" s="19"/>
      <c r="X162" s="19"/>
      <c r="Y162" s="19"/>
      <c r="Z162" s="19"/>
      <c r="AA162" s="19"/>
    </row>
    <row r="163" spans="1:27" s="5" customFormat="1" ht="15">
      <c r="A163" s="14" t="s">
        <v>233</v>
      </c>
      <c r="B163" s="2"/>
      <c r="C163" s="57"/>
      <c r="D163" s="9">
        <f aca="true" t="shared" si="10" ref="D163:D170">IF(ISERROR(B163*VLOOKUP(C163,frequency_list,2,FALSE)),0,B163*VLOOKUP(C163,frequency_list,2,FALSE))</f>
        <v>0</v>
      </c>
      <c r="E163" s="70"/>
      <c r="F163" s="70"/>
      <c r="G163" s="13"/>
      <c r="H163" s="70"/>
      <c r="I163" s="67"/>
      <c r="J163" s="67"/>
      <c r="K163" s="67"/>
      <c r="L163" s="67"/>
      <c r="M163" s="67"/>
      <c r="N163" s="19"/>
      <c r="O163" s="19"/>
      <c r="P163" s="19"/>
      <c r="Q163" s="19"/>
      <c r="R163" s="19"/>
      <c r="S163" s="19"/>
      <c r="T163" s="19"/>
      <c r="U163" s="19"/>
      <c r="V163" s="19"/>
      <c r="W163" s="19"/>
      <c r="X163" s="19"/>
      <c r="Y163" s="19"/>
      <c r="Z163" s="19"/>
      <c r="AA163" s="19"/>
    </row>
    <row r="164" spans="1:27" s="5" customFormat="1" ht="15">
      <c r="A164" s="14" t="s">
        <v>232</v>
      </c>
      <c r="B164" s="2"/>
      <c r="C164" s="57"/>
      <c r="D164" s="9">
        <f t="shared" si="10"/>
        <v>0</v>
      </c>
      <c r="E164" s="70"/>
      <c r="F164" s="70"/>
      <c r="G164" s="13"/>
      <c r="H164" s="70"/>
      <c r="I164" s="67"/>
      <c r="J164" s="67"/>
      <c r="K164" s="67"/>
      <c r="L164" s="67"/>
      <c r="M164" s="67"/>
      <c r="N164" s="19"/>
      <c r="O164" s="19"/>
      <c r="P164" s="19"/>
      <c r="Q164" s="19"/>
      <c r="R164" s="19"/>
      <c r="S164" s="19"/>
      <c r="T164" s="19"/>
      <c r="U164" s="19"/>
      <c r="V164" s="19"/>
      <c r="W164" s="19"/>
      <c r="X164" s="19"/>
      <c r="Y164" s="19"/>
      <c r="Z164" s="19"/>
      <c r="AA164" s="19"/>
    </row>
    <row r="165" spans="1:27" s="5" customFormat="1" ht="15">
      <c r="A165" s="14" t="s">
        <v>125</v>
      </c>
      <c r="B165" s="2"/>
      <c r="C165" s="57"/>
      <c r="D165" s="9">
        <f t="shared" si="10"/>
        <v>0</v>
      </c>
      <c r="E165" s="70"/>
      <c r="F165" s="70"/>
      <c r="G165" s="13"/>
      <c r="H165" s="70"/>
      <c r="I165" s="67"/>
      <c r="J165" s="67"/>
      <c r="K165" s="67"/>
      <c r="L165" s="67"/>
      <c r="M165" s="67"/>
      <c r="N165" s="19"/>
      <c r="O165" s="19"/>
      <c r="P165" s="19"/>
      <c r="Q165" s="19"/>
      <c r="R165" s="19"/>
      <c r="S165" s="19"/>
      <c r="T165" s="19"/>
      <c r="U165" s="19"/>
      <c r="V165" s="19"/>
      <c r="W165" s="19"/>
      <c r="X165" s="19"/>
      <c r="Y165" s="19"/>
      <c r="Z165" s="19"/>
      <c r="AA165" s="19"/>
    </row>
    <row r="166" spans="1:27" s="5" customFormat="1" ht="15">
      <c r="A166" s="14" t="s">
        <v>126</v>
      </c>
      <c r="B166" s="2"/>
      <c r="C166" s="57"/>
      <c r="D166" s="9">
        <f t="shared" si="10"/>
        <v>0</v>
      </c>
      <c r="E166" s="70"/>
      <c r="F166" s="70"/>
      <c r="G166" s="13"/>
      <c r="H166" s="70"/>
      <c r="I166" s="67"/>
      <c r="J166" s="67"/>
      <c r="K166" s="67"/>
      <c r="L166" s="67"/>
      <c r="M166" s="67"/>
      <c r="N166" s="19"/>
      <c r="O166" s="19"/>
      <c r="P166" s="19"/>
      <c r="Q166" s="19"/>
      <c r="R166" s="19"/>
      <c r="S166" s="19"/>
      <c r="T166" s="19"/>
      <c r="U166" s="19"/>
      <c r="V166" s="19"/>
      <c r="W166" s="19"/>
      <c r="X166" s="19"/>
      <c r="Y166" s="19"/>
      <c r="Z166" s="19"/>
      <c r="AA166" s="19"/>
    </row>
    <row r="167" spans="1:27" s="5" customFormat="1" ht="15">
      <c r="A167" s="14" t="s">
        <v>127</v>
      </c>
      <c r="B167" s="2"/>
      <c r="C167" s="57"/>
      <c r="D167" s="9">
        <f t="shared" si="10"/>
        <v>0</v>
      </c>
      <c r="E167" s="70"/>
      <c r="F167" s="70"/>
      <c r="G167" s="13"/>
      <c r="H167" s="70"/>
      <c r="I167" s="67"/>
      <c r="J167" s="67"/>
      <c r="K167" s="67"/>
      <c r="L167" s="67"/>
      <c r="M167" s="67"/>
      <c r="N167" s="19"/>
      <c r="O167" s="19"/>
      <c r="P167" s="19"/>
      <c r="Q167" s="19"/>
      <c r="R167" s="19"/>
      <c r="S167" s="19"/>
      <c r="T167" s="19"/>
      <c r="U167" s="19"/>
      <c r="V167" s="19"/>
      <c r="W167" s="19"/>
      <c r="X167" s="19"/>
      <c r="Y167" s="19"/>
      <c r="Z167" s="19"/>
      <c r="AA167" s="19"/>
    </row>
    <row r="168" spans="1:27" s="5" customFormat="1" ht="15">
      <c r="A168" s="55" t="s">
        <v>231</v>
      </c>
      <c r="B168" s="3"/>
      <c r="C168" s="59"/>
      <c r="D168" s="9">
        <f t="shared" si="10"/>
        <v>0</v>
      </c>
      <c r="E168" s="70"/>
      <c r="F168" s="70"/>
      <c r="G168" s="13"/>
      <c r="H168" s="70"/>
      <c r="I168" s="67"/>
      <c r="J168" s="67"/>
      <c r="K168" s="67"/>
      <c r="L168" s="67"/>
      <c r="M168" s="67"/>
      <c r="N168" s="19"/>
      <c r="O168" s="19"/>
      <c r="P168" s="19"/>
      <c r="Q168" s="19"/>
      <c r="R168" s="19"/>
      <c r="S168" s="19"/>
      <c r="T168" s="19"/>
      <c r="U168" s="19"/>
      <c r="V168" s="19"/>
      <c r="W168" s="19"/>
      <c r="X168" s="19"/>
      <c r="Y168" s="19"/>
      <c r="Z168" s="19"/>
      <c r="AA168" s="19"/>
    </row>
    <row r="169" spans="1:27" s="5" customFormat="1" ht="15">
      <c r="A169" s="55" t="s">
        <v>231</v>
      </c>
      <c r="B169" s="3"/>
      <c r="C169" s="59"/>
      <c r="D169" s="9">
        <f t="shared" si="10"/>
        <v>0</v>
      </c>
      <c r="E169" s="70"/>
      <c r="F169" s="70"/>
      <c r="G169" s="13"/>
      <c r="H169" s="70"/>
      <c r="I169" s="67"/>
      <c r="J169" s="67"/>
      <c r="K169" s="67"/>
      <c r="L169" s="67"/>
      <c r="M169" s="67"/>
      <c r="N169" s="19"/>
      <c r="O169" s="19"/>
      <c r="P169" s="19"/>
      <c r="Q169" s="19"/>
      <c r="R169" s="19"/>
      <c r="S169" s="19"/>
      <c r="T169" s="19"/>
      <c r="U169" s="19"/>
      <c r="V169" s="19"/>
      <c r="W169" s="19"/>
      <c r="X169" s="19"/>
      <c r="Y169" s="19"/>
      <c r="Z169" s="19"/>
      <c r="AA169" s="19"/>
    </row>
    <row r="170" spans="1:27" s="5" customFormat="1" ht="15">
      <c r="A170" s="56" t="s">
        <v>231</v>
      </c>
      <c r="B170" s="2"/>
      <c r="C170" s="57"/>
      <c r="D170" s="9">
        <f t="shared" si="10"/>
        <v>0</v>
      </c>
      <c r="E170" s="70"/>
      <c r="F170" s="70"/>
      <c r="G170" s="13"/>
      <c r="H170" s="70"/>
      <c r="I170" s="67"/>
      <c r="J170" s="67"/>
      <c r="K170" s="67"/>
      <c r="L170" s="67"/>
      <c r="M170" s="67"/>
      <c r="N170" s="19"/>
      <c r="O170" s="19"/>
      <c r="P170" s="19"/>
      <c r="Q170" s="19"/>
      <c r="R170" s="19"/>
      <c r="S170" s="19"/>
      <c r="T170" s="19"/>
      <c r="U170" s="19"/>
      <c r="V170" s="19"/>
      <c r="W170" s="19"/>
      <c r="X170" s="19"/>
      <c r="Y170" s="19"/>
      <c r="Z170" s="19"/>
      <c r="AA170" s="19"/>
    </row>
    <row r="171" spans="1:27" s="5" customFormat="1" ht="11.25" customHeight="1">
      <c r="A171" s="36"/>
      <c r="B171" s="37"/>
      <c r="C171" s="66"/>
      <c r="D171" s="37"/>
      <c r="E171" s="70"/>
      <c r="F171" s="70"/>
      <c r="G171" s="13"/>
      <c r="H171" s="70"/>
      <c r="I171" s="67"/>
      <c r="J171" s="67"/>
      <c r="K171" s="67"/>
      <c r="L171" s="67"/>
      <c r="M171" s="67"/>
      <c r="N171" s="19"/>
      <c r="O171" s="19"/>
      <c r="P171" s="19"/>
      <c r="Q171" s="19"/>
      <c r="R171" s="19"/>
      <c r="S171" s="19"/>
      <c r="T171" s="19"/>
      <c r="U171" s="19"/>
      <c r="V171" s="19"/>
      <c r="W171" s="19"/>
      <c r="X171" s="19"/>
      <c r="Y171" s="19"/>
      <c r="Z171" s="19"/>
      <c r="AA171" s="19"/>
    </row>
    <row r="172" spans="1:27" s="5" customFormat="1" ht="18.75" customHeight="1">
      <c r="A172" s="23" t="s">
        <v>167</v>
      </c>
      <c r="B172" s="24"/>
      <c r="C172" s="60"/>
      <c r="D172" s="25">
        <f>SUM(D163:D170)</f>
        <v>0</v>
      </c>
      <c r="E172" s="70"/>
      <c r="F172" s="70"/>
      <c r="G172" s="13"/>
      <c r="H172" s="70"/>
      <c r="I172" s="67"/>
      <c r="J172" s="67"/>
      <c r="K172" s="67"/>
      <c r="L172" s="67"/>
      <c r="M172" s="72"/>
      <c r="N172" s="19"/>
      <c r="O172" s="19"/>
      <c r="P172" s="19"/>
      <c r="Q172" s="19"/>
      <c r="R172" s="19"/>
      <c r="S172" s="19"/>
      <c r="T172" s="19"/>
      <c r="U172" s="19"/>
      <c r="V172" s="19"/>
      <c r="W172" s="19"/>
      <c r="X172" s="19"/>
      <c r="Y172" s="19"/>
      <c r="Z172" s="19"/>
      <c r="AA172" s="19"/>
    </row>
    <row r="173" spans="1:27" s="5" customFormat="1" ht="15" customHeight="1" hidden="1">
      <c r="A173" s="6"/>
      <c r="B173" s="6"/>
      <c r="C173" s="4"/>
      <c r="D173" s="6"/>
      <c r="E173" s="67"/>
      <c r="F173" s="67"/>
      <c r="G173" s="4"/>
      <c r="H173" s="67"/>
      <c r="I173" s="67"/>
      <c r="J173" s="67"/>
      <c r="K173" s="67"/>
      <c r="L173" s="67" t="s">
        <v>124</v>
      </c>
      <c r="M173" s="72">
        <f>IF(D193&lt;0,1,IF(D193=0,2,3))</f>
        <v>2</v>
      </c>
      <c r="N173" s="19"/>
      <c r="O173" s="19"/>
      <c r="P173" s="19"/>
      <c r="Q173" s="19"/>
      <c r="R173" s="19"/>
      <c r="S173" s="19"/>
      <c r="T173" s="19"/>
      <c r="U173" s="19"/>
      <c r="V173" s="19"/>
      <c r="W173" s="19"/>
      <c r="X173" s="19"/>
      <c r="Y173" s="19"/>
      <c r="Z173" s="19"/>
      <c r="AA173" s="19"/>
    </row>
    <row r="174" spans="1:27" s="5" customFormat="1" ht="15" customHeight="1" hidden="1">
      <c r="A174" s="107" t="s">
        <v>145</v>
      </c>
      <c r="B174" s="107"/>
      <c r="C174" s="107"/>
      <c r="D174" s="107"/>
      <c r="E174" s="107"/>
      <c r="F174" s="107"/>
      <c r="G174" s="7"/>
      <c r="H174" s="67"/>
      <c r="I174" s="67"/>
      <c r="J174" s="67"/>
      <c r="K174" s="67"/>
      <c r="L174" s="67" t="s">
        <v>2</v>
      </c>
      <c r="M174" s="72">
        <f>IF(D147&gt;0,2,1)</f>
        <v>1</v>
      </c>
      <c r="N174" s="19"/>
      <c r="O174" s="19"/>
      <c r="P174" s="19"/>
      <c r="Q174" s="19"/>
      <c r="R174" s="19"/>
      <c r="S174" s="19"/>
      <c r="T174" s="19"/>
      <c r="U174" s="19"/>
      <c r="V174" s="19"/>
      <c r="W174" s="19"/>
      <c r="X174" s="19"/>
      <c r="Y174" s="19"/>
      <c r="Z174" s="19"/>
      <c r="AA174" s="19"/>
    </row>
    <row r="175" spans="1:27" s="5" customFormat="1" ht="15" customHeight="1" hidden="1">
      <c r="A175" s="107"/>
      <c r="B175" s="107"/>
      <c r="C175" s="107"/>
      <c r="D175" s="107"/>
      <c r="E175" s="107"/>
      <c r="F175" s="107"/>
      <c r="G175" s="7"/>
      <c r="H175" s="67"/>
      <c r="I175" s="67"/>
      <c r="J175" s="67"/>
      <c r="K175" s="67"/>
      <c r="L175" s="67" t="s">
        <v>3</v>
      </c>
      <c r="M175" s="72" t="str">
        <f>M172&amp;M173&amp;M174</f>
        <v>21</v>
      </c>
      <c r="N175" s="19"/>
      <c r="O175" s="19"/>
      <c r="P175" s="38" t="s">
        <v>3</v>
      </c>
      <c r="Q175" s="38" t="s">
        <v>46</v>
      </c>
      <c r="R175" s="38" t="s">
        <v>124</v>
      </c>
      <c r="S175" s="38" t="s">
        <v>2</v>
      </c>
      <c r="T175" s="38" t="s">
        <v>5</v>
      </c>
      <c r="U175" s="39" t="s">
        <v>4</v>
      </c>
      <c r="V175" s="19"/>
      <c r="W175" s="19"/>
      <c r="X175" s="19"/>
      <c r="Y175" s="19"/>
      <c r="Z175" s="19"/>
      <c r="AA175" s="19"/>
    </row>
    <row r="176" spans="1:27" s="5" customFormat="1" ht="15" customHeight="1" hidden="1">
      <c r="A176" s="107"/>
      <c r="B176" s="107"/>
      <c r="C176" s="107"/>
      <c r="D176" s="107"/>
      <c r="E176" s="107"/>
      <c r="F176" s="107"/>
      <c r="G176" s="7"/>
      <c r="H176" s="67"/>
      <c r="I176" s="67"/>
      <c r="J176" s="67"/>
      <c r="K176" s="67"/>
      <c r="L176" s="67"/>
      <c r="M176" s="67"/>
      <c r="N176" s="19"/>
      <c r="O176" s="19"/>
      <c r="P176" s="38" t="str">
        <f>Q176&amp;R176&amp;S176&amp;T176</f>
        <v>2311</v>
      </c>
      <c r="Q176" s="38">
        <v>2</v>
      </c>
      <c r="R176" s="38">
        <v>3</v>
      </c>
      <c r="S176" s="38">
        <v>1</v>
      </c>
      <c r="T176" s="38">
        <v>1</v>
      </c>
      <c r="U176" s="19" t="str">
        <f>"Congratulations! You are saving on a monthly basis, don't have any debt and have an emergency fund."</f>
        <v>Congratulations! You are saving on a monthly basis, don't have any debt and have an emergency fund.</v>
      </c>
      <c r="V176" s="19"/>
      <c r="W176" s="19"/>
      <c r="X176" s="19"/>
      <c r="Y176" s="19"/>
      <c r="Z176" s="19"/>
      <c r="AA176" s="19"/>
    </row>
    <row r="177" spans="1:27" s="5" customFormat="1" ht="15" customHeight="1" hidden="1">
      <c r="A177" s="107"/>
      <c r="B177" s="107"/>
      <c r="C177" s="107"/>
      <c r="D177" s="107"/>
      <c r="E177" s="107"/>
      <c r="F177" s="107"/>
      <c r="G177" s="7"/>
      <c r="H177" s="67"/>
      <c r="I177" s="67"/>
      <c r="J177" s="67"/>
      <c r="K177" s="67"/>
      <c r="L177" s="67"/>
      <c r="M177" s="67"/>
      <c r="N177" s="19"/>
      <c r="O177" s="19"/>
      <c r="P177" s="38" t="str">
        <f>Q177&amp;R177&amp;S177&amp;T177</f>
        <v>2312</v>
      </c>
      <c r="Q177" s="38">
        <v>2</v>
      </c>
      <c r="R177" s="38">
        <v>3</v>
      </c>
      <c r="S177" s="38">
        <v>1</v>
      </c>
      <c r="T177" s="38">
        <f>T176+1</f>
        <v>2</v>
      </c>
      <c r="U177" s="19" t="str">
        <f>"Keep doing what you're doing and try when possible to invest and save more!"</f>
        <v>Keep doing what you're doing and try when possible to invest and save more!</v>
      </c>
      <c r="V177" s="19"/>
      <c r="W177" s="19"/>
      <c r="X177" s="19"/>
      <c r="Y177" s="19"/>
      <c r="Z177" s="19"/>
      <c r="AA177" s="19"/>
    </row>
    <row r="178" spans="1:27" s="5" customFormat="1" ht="10.5" customHeight="1" hidden="1">
      <c r="A178" s="98"/>
      <c r="B178" s="98"/>
      <c r="C178" s="98"/>
      <c r="D178" s="98"/>
      <c r="E178" s="98"/>
      <c r="F178" s="98"/>
      <c r="G178" s="7"/>
      <c r="H178" s="67"/>
      <c r="I178" s="67"/>
      <c r="J178" s="67"/>
      <c r="K178" s="67"/>
      <c r="L178" s="67"/>
      <c r="M178" s="67"/>
      <c r="N178" s="19"/>
      <c r="O178" s="19"/>
      <c r="P178" s="38" t="str">
        <f>Q178&amp;R178&amp;S178&amp;T178</f>
        <v>2313</v>
      </c>
      <c r="Q178" s="38">
        <v>2</v>
      </c>
      <c r="R178" s="38">
        <v>3</v>
      </c>
      <c r="S178" s="38">
        <v>1</v>
      </c>
      <c r="T178" s="38">
        <f>T177+1</f>
        <v>3</v>
      </c>
      <c r="U178" s="19">
        <f>""</f>
      </c>
      <c r="V178" s="19"/>
      <c r="W178" s="19"/>
      <c r="X178" s="19"/>
      <c r="Y178" s="19"/>
      <c r="Z178" s="19"/>
      <c r="AA178" s="19"/>
    </row>
    <row r="179" spans="1:27" s="5" customFormat="1" ht="40.5" customHeight="1" hidden="1">
      <c r="A179" s="99" t="s">
        <v>142</v>
      </c>
      <c r="B179" s="99"/>
      <c r="C179" s="99"/>
      <c r="D179" s="99"/>
      <c r="E179" s="99"/>
      <c r="F179" s="99"/>
      <c r="G179" s="7"/>
      <c r="H179" s="67"/>
      <c r="I179" s="67"/>
      <c r="J179" s="67"/>
      <c r="K179" s="67"/>
      <c r="L179" s="67"/>
      <c r="M179" s="67"/>
      <c r="N179" s="19"/>
      <c r="O179" s="19"/>
      <c r="P179" s="38" t="str">
        <f>Q179&amp;R179&amp;S179&amp;T179</f>
        <v>2314</v>
      </c>
      <c r="Q179" s="38">
        <v>2</v>
      </c>
      <c r="R179" s="38">
        <v>3</v>
      </c>
      <c r="S179" s="38">
        <v>1</v>
      </c>
      <c r="T179" s="38">
        <f>T178+1</f>
        <v>4</v>
      </c>
      <c r="U179" s="19">
        <f>""</f>
      </c>
      <c r="V179" s="19"/>
      <c r="W179" s="19"/>
      <c r="X179" s="19"/>
      <c r="Y179" s="19"/>
      <c r="Z179" s="19"/>
      <c r="AA179" s="19"/>
    </row>
    <row r="180" spans="1:27" s="5" customFormat="1" ht="28.5" customHeight="1" hidden="1">
      <c r="A180" s="99" t="s">
        <v>168</v>
      </c>
      <c r="B180" s="99"/>
      <c r="C180" s="99"/>
      <c r="D180" s="99"/>
      <c r="E180" s="99"/>
      <c r="F180" s="99"/>
      <c r="G180" s="4"/>
      <c r="H180" s="67"/>
      <c r="I180" s="67"/>
      <c r="J180" s="67"/>
      <c r="K180" s="67"/>
      <c r="L180" s="67"/>
      <c r="M180" s="67"/>
      <c r="N180" s="19"/>
      <c r="O180" s="19"/>
      <c r="P180" s="38"/>
      <c r="Q180" s="38"/>
      <c r="R180" s="38"/>
      <c r="S180" s="38"/>
      <c r="T180" s="38"/>
      <c r="U180" s="19"/>
      <c r="V180" s="19"/>
      <c r="W180" s="19"/>
      <c r="X180" s="19"/>
      <c r="Y180" s="19"/>
      <c r="Z180" s="19"/>
      <c r="AA180" s="19"/>
    </row>
    <row r="181" spans="1:27" s="5" customFormat="1" ht="17.25" customHeight="1" hidden="1">
      <c r="A181" s="99" t="s">
        <v>174</v>
      </c>
      <c r="B181" s="99"/>
      <c r="C181" s="99"/>
      <c r="D181" s="99"/>
      <c r="E181" s="99"/>
      <c r="F181" s="99"/>
      <c r="G181" s="7"/>
      <c r="H181" s="67"/>
      <c r="I181" s="67"/>
      <c r="J181" s="67"/>
      <c r="K181" s="67"/>
      <c r="L181" s="67"/>
      <c r="M181" s="67"/>
      <c r="N181" s="19"/>
      <c r="O181" s="19"/>
      <c r="P181" s="38" t="str">
        <f aca="true" t="shared" si="11" ref="P181:P196">Q181&amp;R181&amp;S181&amp;T181</f>
        <v>2321</v>
      </c>
      <c r="Q181" s="38">
        <v>2</v>
      </c>
      <c r="R181" s="38">
        <v>3</v>
      </c>
      <c r="S181" s="38">
        <v>2</v>
      </c>
      <c r="T181" s="38">
        <v>1</v>
      </c>
      <c r="U181" s="19" t="str">
        <f>"You're living within your means and have some money stashed away for a rainy day."</f>
        <v>You're living within your means and have some money stashed away for a rainy day.</v>
      </c>
      <c r="V181" s="19"/>
      <c r="W181" s="19"/>
      <c r="X181" s="19"/>
      <c r="Y181" s="19"/>
      <c r="Z181" s="19"/>
      <c r="AA181" s="19"/>
    </row>
    <row r="182" spans="1:27" s="5" customFormat="1" ht="24" customHeight="1" hidden="1">
      <c r="A182" s="98"/>
      <c r="B182" s="98"/>
      <c r="C182" s="98"/>
      <c r="D182" s="98"/>
      <c r="E182" s="98"/>
      <c r="F182" s="98"/>
      <c r="G182" s="7"/>
      <c r="H182" s="67"/>
      <c r="I182" s="67"/>
      <c r="J182" s="67"/>
      <c r="K182" s="67"/>
      <c r="L182" s="67"/>
      <c r="M182" s="67"/>
      <c r="N182" s="19"/>
      <c r="O182" s="19"/>
      <c r="P182" s="38" t="str">
        <f t="shared" si="11"/>
        <v>2322</v>
      </c>
      <c r="Q182" s="38">
        <v>2</v>
      </c>
      <c r="R182" s="38">
        <v>3</v>
      </c>
      <c r="S182" s="38">
        <v>2</v>
      </c>
      <c r="T182" s="38">
        <f>T181+1</f>
        <v>2</v>
      </c>
      <c r="U182" s="19" t="str">
        <f>"Congratulations! But to achieve true financial freedom, you need get out from under your debt burden as quickly as possible."</f>
        <v>Congratulations! But to achieve true financial freedom, you need get out from under your debt burden as quickly as possible.</v>
      </c>
      <c r="V182" s="19"/>
      <c r="W182" s="19"/>
      <c r="X182" s="19"/>
      <c r="Y182" s="19"/>
      <c r="Z182" s="19"/>
      <c r="AA182" s="19"/>
    </row>
    <row r="183" spans="1:27" s="5" customFormat="1" ht="51.75" customHeight="1" hidden="1">
      <c r="A183" s="105" t="s">
        <v>175</v>
      </c>
      <c r="B183" s="106"/>
      <c r="C183" s="106"/>
      <c r="D183" s="106"/>
      <c r="E183" s="106"/>
      <c r="F183" s="106"/>
      <c r="G183" s="4"/>
      <c r="H183" s="67"/>
      <c r="I183" s="67"/>
      <c r="J183" s="67"/>
      <c r="K183" s="67"/>
      <c r="L183" s="67"/>
      <c r="M183" s="67"/>
      <c r="N183" s="19"/>
      <c r="O183" s="19"/>
      <c r="P183" s="38" t="str">
        <f t="shared" si="11"/>
        <v>2323</v>
      </c>
      <c r="Q183" s="38">
        <v>2</v>
      </c>
      <c r="R183" s="38">
        <v>3</v>
      </c>
      <c r="S183" s="38">
        <v>2</v>
      </c>
      <c r="T183" s="38">
        <f>T182+1</f>
        <v>3</v>
      </c>
      <c r="U183" s="19" t="str">
        <f>"Take that extra income you're not spending each month and use it to increase your debt payments."</f>
        <v>Take that extra income you're not spending each month and use it to increase your debt payments.</v>
      </c>
      <c r="V183" s="19"/>
      <c r="W183" s="19"/>
      <c r="X183" s="19"/>
      <c r="Y183" s="19"/>
      <c r="Z183" s="19"/>
      <c r="AA183" s="19"/>
    </row>
    <row r="184" spans="1:27" s="5" customFormat="1" ht="15" customHeight="1" hidden="1">
      <c r="A184" s="98"/>
      <c r="B184" s="98"/>
      <c r="C184" s="98"/>
      <c r="D184" s="98"/>
      <c r="E184" s="98"/>
      <c r="F184" s="98"/>
      <c r="G184" s="7"/>
      <c r="H184" s="67"/>
      <c r="I184" s="67"/>
      <c r="J184" s="67"/>
      <c r="K184" s="67"/>
      <c r="L184" s="67"/>
      <c r="M184" s="67"/>
      <c r="N184" s="19"/>
      <c r="O184" s="19"/>
      <c r="P184" s="38" t="str">
        <f t="shared" si="11"/>
        <v>2324</v>
      </c>
      <c r="Q184" s="38">
        <v>2</v>
      </c>
      <c r="R184" s="38">
        <v>3</v>
      </c>
      <c r="S184" s="38">
        <v>2</v>
      </c>
      <c r="T184" s="38">
        <f>T183+1</f>
        <v>4</v>
      </c>
      <c r="U184" s="19">
        <f>""</f>
      </c>
      <c r="V184" s="19"/>
      <c r="W184" s="19"/>
      <c r="X184" s="19"/>
      <c r="Y184" s="19"/>
      <c r="Z184" s="19"/>
      <c r="AA184" s="19"/>
    </row>
    <row r="185" spans="1:27" s="5" customFormat="1" ht="42" customHeight="1" hidden="1">
      <c r="A185" s="99" t="s">
        <v>128</v>
      </c>
      <c r="B185" s="99"/>
      <c r="C185" s="99"/>
      <c r="D185" s="99"/>
      <c r="E185" s="99"/>
      <c r="F185" s="99"/>
      <c r="G185" s="7"/>
      <c r="H185" s="67"/>
      <c r="I185" s="67"/>
      <c r="J185" s="67"/>
      <c r="K185" s="67"/>
      <c r="L185" s="67"/>
      <c r="M185" s="67"/>
      <c r="N185" s="19"/>
      <c r="O185" s="19"/>
      <c r="P185" s="38" t="str">
        <f t="shared" si="11"/>
        <v>2211</v>
      </c>
      <c r="Q185" s="38">
        <v>2</v>
      </c>
      <c r="R185" s="38">
        <v>2</v>
      </c>
      <c r="S185" s="38">
        <v>1</v>
      </c>
      <c r="T185" s="38">
        <v>1</v>
      </c>
      <c r="U185" s="19" t="str">
        <f>"You have savings and no debt. Congratulations! But you're currently spending all the money you earn."</f>
        <v>You have savings and no debt. Congratulations! But you're currently spending all the money you earn.</v>
      </c>
      <c r="V185" s="19"/>
      <c r="W185" s="19"/>
      <c r="X185" s="19"/>
      <c r="Y185" s="19"/>
      <c r="Z185" s="19"/>
      <c r="AA185" s="19"/>
    </row>
    <row r="186" spans="1:27" s="5" customFormat="1" ht="38.25" customHeight="1" hidden="1">
      <c r="A186" s="99" t="s">
        <v>176</v>
      </c>
      <c r="B186" s="99"/>
      <c r="C186" s="99"/>
      <c r="D186" s="99"/>
      <c r="E186" s="99"/>
      <c r="F186" s="99"/>
      <c r="G186" s="4"/>
      <c r="H186" s="67"/>
      <c r="I186" s="67"/>
      <c r="J186" s="67"/>
      <c r="K186" s="67"/>
      <c r="L186" s="67"/>
      <c r="M186" s="67"/>
      <c r="N186" s="19"/>
      <c r="O186" s="19"/>
      <c r="P186" s="38" t="str">
        <f t="shared" si="11"/>
        <v>2212</v>
      </c>
      <c r="Q186" s="38">
        <v>2</v>
      </c>
      <c r="R186" s="38">
        <v>2</v>
      </c>
      <c r="S186" s="38">
        <v>1</v>
      </c>
      <c r="T186" s="38">
        <f>T185+1</f>
        <v>2</v>
      </c>
      <c r="U186" s="19" t="str">
        <f>"If you want your savings to grow without incurring debt, you need to find some places to cut back on your expenses to free up a little"</f>
        <v>If you want your savings to grow without incurring debt, you need to find some places to cut back on your expenses to free up a little</v>
      </c>
      <c r="V186" s="19"/>
      <c r="W186" s="19"/>
      <c r="X186" s="19"/>
      <c r="Y186" s="19"/>
      <c r="Z186" s="19"/>
      <c r="AA186" s="19"/>
    </row>
    <row r="187" spans="1:27" s="5" customFormat="1" ht="12" customHeight="1">
      <c r="A187" s="98"/>
      <c r="B187" s="98"/>
      <c r="C187" s="98"/>
      <c r="D187" s="98"/>
      <c r="E187" s="98"/>
      <c r="F187" s="98"/>
      <c r="G187" s="4"/>
      <c r="H187" s="67"/>
      <c r="I187" s="67"/>
      <c r="J187" s="67"/>
      <c r="K187" s="67"/>
      <c r="L187" s="67"/>
      <c r="M187" s="67"/>
      <c r="N187" s="19"/>
      <c r="O187" s="19"/>
      <c r="P187" s="38" t="str">
        <f t="shared" si="11"/>
        <v>2213</v>
      </c>
      <c r="Q187" s="38">
        <v>2</v>
      </c>
      <c r="R187" s="38">
        <v>2</v>
      </c>
      <c r="S187" s="38">
        <v>1</v>
      </c>
      <c r="T187" s="38">
        <f>T186+1</f>
        <v>3</v>
      </c>
      <c r="U187" s="19" t="str">
        <f>"cash to put away each month."</f>
        <v>cash to put away each month.</v>
      </c>
      <c r="V187" s="19"/>
      <c r="W187" s="19"/>
      <c r="X187" s="19"/>
      <c r="Y187" s="19"/>
      <c r="Z187" s="19"/>
      <c r="AA187" s="19"/>
    </row>
    <row r="188" spans="1:27" s="5" customFormat="1" ht="13.5" customHeight="1">
      <c r="A188" s="18"/>
      <c r="B188" s="18"/>
      <c r="C188" s="18"/>
      <c r="D188" s="18"/>
      <c r="E188" s="76"/>
      <c r="F188" s="76"/>
      <c r="G188" s="40"/>
      <c r="H188" s="67"/>
      <c r="I188" s="67"/>
      <c r="J188" s="67"/>
      <c r="K188" s="67"/>
      <c r="L188" s="67"/>
      <c r="M188" s="67"/>
      <c r="N188" s="19"/>
      <c r="O188" s="19"/>
      <c r="P188" s="38" t="str">
        <f t="shared" si="11"/>
        <v>1314</v>
      </c>
      <c r="Q188" s="38">
        <v>1</v>
      </c>
      <c r="R188" s="38">
        <v>3</v>
      </c>
      <c r="S188" s="38">
        <v>1</v>
      </c>
      <c r="T188" s="38">
        <f>T187+1</f>
        <v>4</v>
      </c>
      <c r="U188" s="19">
        <f>""</f>
      </c>
      <c r="V188" s="19"/>
      <c r="W188" s="19"/>
      <c r="X188" s="19"/>
      <c r="Y188" s="19"/>
      <c r="Z188" s="19"/>
      <c r="AA188" s="19"/>
    </row>
    <row r="189" spans="1:27" s="5" customFormat="1" ht="15" customHeight="1">
      <c r="A189" s="91" t="s">
        <v>129</v>
      </c>
      <c r="B189" s="18"/>
      <c r="C189" s="18"/>
      <c r="D189" s="92">
        <f>D172</f>
        <v>0</v>
      </c>
      <c r="E189" s="76"/>
      <c r="F189" s="76"/>
      <c r="G189" s="40"/>
      <c r="H189" s="67"/>
      <c r="I189" s="67"/>
      <c r="J189" s="67"/>
      <c r="K189" s="67"/>
      <c r="L189" s="67"/>
      <c r="M189" s="67"/>
      <c r="N189" s="19"/>
      <c r="O189" s="19"/>
      <c r="P189" s="38" t="str">
        <f t="shared" si="11"/>
        <v>1321</v>
      </c>
      <c r="Q189" s="38">
        <v>1</v>
      </c>
      <c r="R189" s="38">
        <v>3</v>
      </c>
      <c r="S189" s="38">
        <v>2</v>
      </c>
      <c r="T189" s="38">
        <v>1</v>
      </c>
      <c r="U189" s="19" t="str">
        <f>"You're currently living within your means. Congratulations!"</f>
        <v>You're currently living within your means. Congratulations!</v>
      </c>
      <c r="V189" s="19"/>
      <c r="W189" s="19"/>
      <c r="X189" s="19"/>
      <c r="Y189" s="19"/>
      <c r="Z189" s="19"/>
      <c r="AA189" s="19"/>
    </row>
    <row r="190" spans="1:27" s="5" customFormat="1" ht="2.25" customHeight="1">
      <c r="A190" s="91"/>
      <c r="B190" s="18"/>
      <c r="C190" s="18"/>
      <c r="D190" s="92"/>
      <c r="E190" s="76"/>
      <c r="F190" s="76"/>
      <c r="G190" s="40"/>
      <c r="H190" s="67"/>
      <c r="I190" s="67"/>
      <c r="J190" s="67"/>
      <c r="K190" s="67"/>
      <c r="L190" s="67"/>
      <c r="M190" s="67"/>
      <c r="N190" s="19"/>
      <c r="O190" s="19"/>
      <c r="P190" s="38" t="str">
        <f t="shared" si="11"/>
        <v>1322</v>
      </c>
      <c r="Q190" s="38">
        <v>1</v>
      </c>
      <c r="R190" s="38">
        <v>3</v>
      </c>
      <c r="S190" s="38">
        <v>2</v>
      </c>
      <c r="T190" s="38">
        <f>T189+1</f>
        <v>2</v>
      </c>
      <c r="U190" s="19" t="str">
        <f>"But to achieve true financial freedom, you need to take that extra cash you have left over each month and use it to increase"</f>
        <v>But to achieve true financial freedom, you need to take that extra cash you have left over each month and use it to increase</v>
      </c>
      <c r="V190" s="19"/>
      <c r="W190" s="19"/>
      <c r="X190" s="19"/>
      <c r="Y190" s="19"/>
      <c r="Z190" s="19"/>
      <c r="AA190" s="19"/>
    </row>
    <row r="191" spans="1:27" s="5" customFormat="1" ht="15.75">
      <c r="A191" s="91" t="s">
        <v>119</v>
      </c>
      <c r="B191" s="18"/>
      <c r="C191" s="18"/>
      <c r="D191" s="92">
        <f>D161</f>
        <v>0</v>
      </c>
      <c r="E191" s="76"/>
      <c r="F191" s="76"/>
      <c r="G191" s="40"/>
      <c r="H191" s="67"/>
      <c r="I191" s="67"/>
      <c r="J191" s="67"/>
      <c r="K191" s="67"/>
      <c r="L191" s="67"/>
      <c r="M191" s="67"/>
      <c r="N191" s="19"/>
      <c r="O191" s="19"/>
      <c r="P191" s="38" t="str">
        <f t="shared" si="11"/>
        <v>1323</v>
      </c>
      <c r="Q191" s="38">
        <v>1</v>
      </c>
      <c r="R191" s="38">
        <v>3</v>
      </c>
      <c r="S191" s="38">
        <v>2</v>
      </c>
      <c r="T191" s="38">
        <f>T190+1</f>
        <v>3</v>
      </c>
      <c r="U191" s="19" t="str">
        <f>"your debt payments."</f>
        <v>your debt payments.</v>
      </c>
      <c r="V191" s="19"/>
      <c r="W191" s="19"/>
      <c r="X191" s="19"/>
      <c r="Y191" s="19"/>
      <c r="Z191" s="19"/>
      <c r="AA191" s="19"/>
    </row>
    <row r="192" spans="1:27" s="5" customFormat="1" ht="11.25" customHeight="1">
      <c r="A192" s="18"/>
      <c r="B192" s="18"/>
      <c r="C192" s="18"/>
      <c r="D192" s="18"/>
      <c r="E192" s="76"/>
      <c r="F192" s="76"/>
      <c r="G192" s="40"/>
      <c r="H192" s="67"/>
      <c r="I192" s="67"/>
      <c r="J192" s="67"/>
      <c r="K192" s="67"/>
      <c r="L192" s="67"/>
      <c r="M192" s="67"/>
      <c r="N192" s="19"/>
      <c r="O192" s="19"/>
      <c r="P192" s="38" t="str">
        <f t="shared" si="11"/>
        <v>1324</v>
      </c>
      <c r="Q192" s="38">
        <v>1</v>
      </c>
      <c r="R192" s="38">
        <v>3</v>
      </c>
      <c r="S192" s="38">
        <v>2</v>
      </c>
      <c r="T192" s="38">
        <f>T191+1</f>
        <v>4</v>
      </c>
      <c r="U192" s="19">
        <f>""</f>
      </c>
      <c r="V192" s="19"/>
      <c r="W192" s="19"/>
      <c r="X192" s="19"/>
      <c r="Y192" s="19"/>
      <c r="Z192" s="19"/>
      <c r="AA192" s="19"/>
    </row>
    <row r="193" spans="1:27" s="5" customFormat="1" ht="19.5" customHeight="1">
      <c r="A193" s="41" t="s">
        <v>130</v>
      </c>
      <c r="B193" s="18"/>
      <c r="C193" s="18"/>
      <c r="D193" s="42">
        <f>SUM(D172,-D161)</f>
        <v>0</v>
      </c>
      <c r="E193" s="77"/>
      <c r="F193" s="76"/>
      <c r="G193" s="40"/>
      <c r="H193" s="67"/>
      <c r="I193" s="67"/>
      <c r="J193" s="67"/>
      <c r="K193" s="67"/>
      <c r="L193" s="67"/>
      <c r="M193" s="67"/>
      <c r="N193" s="19"/>
      <c r="O193" s="19"/>
      <c r="P193" s="38" t="str">
        <f t="shared" si="11"/>
        <v>1211</v>
      </c>
      <c r="Q193" s="38">
        <v>1</v>
      </c>
      <c r="R193" s="38">
        <v>2</v>
      </c>
      <c r="S193" s="38">
        <v>1</v>
      </c>
      <c r="T193" s="38">
        <v>1</v>
      </c>
      <c r="U193" s="19" t="str">
        <f>"You're currently living within your means and don't have any debt. Congratulations!"</f>
        <v>You're currently living within your means and don't have any debt. Congratulations!</v>
      </c>
      <c r="V193" s="19"/>
      <c r="W193" s="19"/>
      <c r="X193" s="19"/>
      <c r="Y193" s="19"/>
      <c r="Z193" s="19"/>
      <c r="AA193" s="19"/>
    </row>
    <row r="194" spans="1:27" s="5" customFormat="1" ht="10.5" customHeight="1">
      <c r="A194" s="18"/>
      <c r="B194" s="18"/>
      <c r="C194" s="18"/>
      <c r="D194" s="18"/>
      <c r="E194" s="76"/>
      <c r="F194" s="76"/>
      <c r="G194" s="40"/>
      <c r="H194" s="67"/>
      <c r="I194" s="67"/>
      <c r="J194" s="67"/>
      <c r="K194" s="67"/>
      <c r="L194" s="67"/>
      <c r="M194" s="67"/>
      <c r="N194" s="19"/>
      <c r="O194" s="19"/>
      <c r="P194" s="38" t="str">
        <f t="shared" si="11"/>
        <v>1212</v>
      </c>
      <c r="Q194" s="38">
        <v>1</v>
      </c>
      <c r="R194" s="38">
        <v>2</v>
      </c>
      <c r="S194" s="38">
        <v>1</v>
      </c>
      <c r="T194" s="38">
        <f>T193+1</f>
        <v>2</v>
      </c>
      <c r="U194" s="19" t="str">
        <f>"But you need to start saving for a rainy day. See if you can find ways to reduce your spending each month and free up some cash"</f>
        <v>But you need to start saving for a rainy day. See if you can find ways to reduce your spending each month and free up some cash</v>
      </c>
      <c r="V194" s="19"/>
      <c r="W194" s="19"/>
      <c r="X194" s="19"/>
      <c r="Y194" s="19"/>
      <c r="Z194" s="19"/>
      <c r="AA194" s="19"/>
    </row>
    <row r="195" spans="1:27" s="5" customFormat="1" ht="15" customHeight="1">
      <c r="A195" s="35"/>
      <c r="B195" s="8"/>
      <c r="C195" s="13"/>
      <c r="D195" s="43"/>
      <c r="E195" s="67"/>
      <c r="F195" s="67"/>
      <c r="G195" s="4"/>
      <c r="H195" s="67"/>
      <c r="I195" s="67"/>
      <c r="J195" s="67"/>
      <c r="K195" s="67"/>
      <c r="L195" s="67"/>
      <c r="M195" s="67"/>
      <c r="N195" s="19"/>
      <c r="O195" s="19"/>
      <c r="P195" s="38" t="str">
        <f t="shared" si="11"/>
        <v>1213</v>
      </c>
      <c r="Q195" s="38">
        <v>1</v>
      </c>
      <c r="R195" s="38">
        <v>2</v>
      </c>
      <c r="S195" s="38">
        <v>1</v>
      </c>
      <c r="T195" s="38">
        <f>T194+1</f>
        <v>3</v>
      </c>
      <c r="U195" s="19" t="str">
        <f>"that you can use to start building an emergency fund."</f>
        <v>that you can use to start building an emergency fund.</v>
      </c>
      <c r="V195" s="19"/>
      <c r="W195" s="19"/>
      <c r="X195" s="19"/>
      <c r="Y195" s="19"/>
      <c r="Z195" s="19"/>
      <c r="AA195" s="19"/>
    </row>
    <row r="196" spans="1:27" s="5" customFormat="1" ht="19.5" customHeight="1">
      <c r="A196" s="44" t="str">
        <f>_xlfn.IFERROR(VLOOKUP($M$175&amp;1,$P$176:$U$249,6,FALSE)," ")</f>
        <v> </v>
      </c>
      <c r="B196" s="45"/>
      <c r="C196" s="45"/>
      <c r="D196" s="46"/>
      <c r="E196" s="67"/>
      <c r="F196" s="67"/>
      <c r="G196" s="4"/>
      <c r="H196" s="67"/>
      <c r="I196" s="67"/>
      <c r="J196" s="67"/>
      <c r="K196" s="67"/>
      <c r="L196" s="67"/>
      <c r="M196" s="67"/>
      <c r="N196" s="19"/>
      <c r="O196" s="19"/>
      <c r="P196" s="38" t="str">
        <f t="shared" si="11"/>
        <v>1214</v>
      </c>
      <c r="Q196" s="38">
        <v>1</v>
      </c>
      <c r="R196" s="38">
        <v>2</v>
      </c>
      <c r="S196" s="38">
        <v>1</v>
      </c>
      <c r="T196" s="38">
        <f>T195+1</f>
        <v>4</v>
      </c>
      <c r="U196" s="19">
        <f>""</f>
      </c>
      <c r="V196" s="19"/>
      <c r="W196" s="19"/>
      <c r="X196" s="19"/>
      <c r="Y196" s="19"/>
      <c r="Z196" s="19"/>
      <c r="AA196" s="19"/>
    </row>
    <row r="197" spans="1:27" s="5" customFormat="1" ht="18" customHeight="1">
      <c r="A197" s="48" t="str">
        <f>_xlfn.IFERROR(VLOOKUP($M$175&amp;2,$P$176:$U$249,6,FALSE)," ")</f>
        <v> </v>
      </c>
      <c r="B197" s="47"/>
      <c r="C197" s="47"/>
      <c r="D197" s="47"/>
      <c r="E197" s="67"/>
      <c r="F197" s="67"/>
      <c r="G197" s="4"/>
      <c r="H197" s="67"/>
      <c r="I197" s="67"/>
      <c r="J197" s="67"/>
      <c r="K197" s="67"/>
      <c r="L197" s="67"/>
      <c r="M197" s="67"/>
      <c r="N197" s="19"/>
      <c r="O197" s="19"/>
      <c r="P197" s="19"/>
      <c r="Q197" s="19"/>
      <c r="R197" s="19"/>
      <c r="S197" s="19"/>
      <c r="T197" s="19"/>
      <c r="U197" s="19"/>
      <c r="V197" s="19"/>
      <c r="W197" s="19"/>
      <c r="X197" s="19"/>
      <c r="Y197" s="19"/>
      <c r="Z197" s="19"/>
      <c r="AA197" s="19"/>
    </row>
    <row r="198" spans="1:27" s="5" customFormat="1" ht="15.75" customHeight="1">
      <c r="A198" s="48" t="str">
        <f>_xlfn.IFERROR(VLOOKUP($M$175&amp;3,$P$176:$U$249,6,FALSE)," ")</f>
        <v> </v>
      </c>
      <c r="B198" s="45"/>
      <c r="C198" s="45"/>
      <c r="D198" s="47"/>
      <c r="E198" s="67"/>
      <c r="F198" s="67"/>
      <c r="G198" s="4"/>
      <c r="H198" s="70"/>
      <c r="I198" s="67"/>
      <c r="J198" s="67"/>
      <c r="K198" s="67"/>
      <c r="L198" s="67"/>
      <c r="M198" s="67"/>
      <c r="N198" s="19"/>
      <c r="O198" s="19"/>
      <c r="P198" s="19"/>
      <c r="Q198" s="19"/>
      <c r="R198" s="19"/>
      <c r="S198" s="19"/>
      <c r="T198" s="19"/>
      <c r="U198" s="19"/>
      <c r="V198" s="19"/>
      <c r="W198" s="19"/>
      <c r="X198" s="19"/>
      <c r="Y198" s="19"/>
      <c r="Z198" s="19"/>
      <c r="AA198" s="19"/>
    </row>
    <row r="199" spans="1:27" s="5" customFormat="1" ht="18" customHeight="1">
      <c r="A199" s="49" t="str">
        <f>_xlfn.IFERROR(VLOOKUP($M$175&amp;4,$P$176:$U$249,6,FALSE)," ")</f>
        <v> </v>
      </c>
      <c r="B199" s="45"/>
      <c r="C199" s="45"/>
      <c r="D199" s="47"/>
      <c r="E199" s="67"/>
      <c r="F199" s="67"/>
      <c r="G199" s="4"/>
      <c r="H199" s="70"/>
      <c r="I199" s="67"/>
      <c r="J199" s="67"/>
      <c r="K199" s="67"/>
      <c r="L199" s="67"/>
      <c r="M199" s="67"/>
      <c r="N199" s="19"/>
      <c r="O199" s="19"/>
      <c r="P199" s="19"/>
      <c r="Q199" s="19"/>
      <c r="R199" s="19"/>
      <c r="S199" s="19"/>
      <c r="T199" s="19"/>
      <c r="U199" s="19"/>
      <c r="V199" s="19"/>
      <c r="W199" s="19"/>
      <c r="X199" s="19"/>
      <c r="Y199" s="19"/>
      <c r="Z199" s="19"/>
      <c r="AA199" s="19"/>
    </row>
    <row r="200" spans="1:27" s="5" customFormat="1" ht="22.5" customHeight="1">
      <c r="A200" s="50"/>
      <c r="B200" s="13"/>
      <c r="C200" s="13"/>
      <c r="D200" s="4"/>
      <c r="E200" s="67"/>
      <c r="F200" s="67"/>
      <c r="G200" s="4"/>
      <c r="H200" s="70"/>
      <c r="I200" s="67"/>
      <c r="J200" s="67"/>
      <c r="K200" s="67"/>
      <c r="L200" s="67"/>
      <c r="M200" s="67"/>
      <c r="N200" s="19"/>
      <c r="O200" s="19"/>
      <c r="P200" s="19"/>
      <c r="Q200" s="19"/>
      <c r="R200" s="19"/>
      <c r="S200" s="19"/>
      <c r="T200" s="19"/>
      <c r="U200" s="19"/>
      <c r="V200" s="19"/>
      <c r="W200" s="19"/>
      <c r="X200" s="19"/>
      <c r="Y200" s="19"/>
      <c r="Z200" s="19"/>
      <c r="AA200" s="19"/>
    </row>
    <row r="201" spans="1:27" s="5" customFormat="1" ht="15">
      <c r="A201" s="8"/>
      <c r="B201" s="8"/>
      <c r="C201" s="13"/>
      <c r="D201" s="4"/>
      <c r="E201" s="67"/>
      <c r="F201" s="67"/>
      <c r="G201" s="4"/>
      <c r="H201" s="70"/>
      <c r="I201" s="67"/>
      <c r="J201" s="67"/>
      <c r="K201" s="67"/>
      <c r="L201" s="67"/>
      <c r="M201" s="67"/>
      <c r="N201" s="19"/>
      <c r="O201" s="19"/>
      <c r="P201" s="38" t="str">
        <f aca="true" t="shared" si="12" ref="P201:P232">Q201&amp;R201&amp;S201&amp;T201</f>
        <v>1221</v>
      </c>
      <c r="Q201" s="38">
        <v>1</v>
      </c>
      <c r="R201" s="38">
        <v>2</v>
      </c>
      <c r="S201" s="38">
        <v>2</v>
      </c>
      <c r="T201" s="38">
        <v>1</v>
      </c>
      <c r="U201" s="19" t="str">
        <f>"You're currently living within your means, which is good. But to achieve true financial freedom, you need get out from under your debt"</f>
        <v>You're currently living within your means, which is good. But to achieve true financial freedom, you need get out from under your debt</v>
      </c>
      <c r="V201" s="19"/>
      <c r="W201" s="19"/>
      <c r="X201" s="19"/>
      <c r="Y201" s="19"/>
      <c r="Z201" s="19"/>
      <c r="AA201" s="19"/>
    </row>
    <row r="202" spans="1:27" s="5" customFormat="1" ht="15">
      <c r="A202" s="8"/>
      <c r="B202" s="8"/>
      <c r="C202" s="13"/>
      <c r="D202" s="82" t="s">
        <v>42</v>
      </c>
      <c r="E202" s="78" t="s">
        <v>58</v>
      </c>
      <c r="F202" s="78" t="s">
        <v>247</v>
      </c>
      <c r="G202" s="4"/>
      <c r="H202" s="70"/>
      <c r="I202" s="67"/>
      <c r="J202" s="67"/>
      <c r="K202" s="68"/>
      <c r="L202" s="67"/>
      <c r="M202" s="67"/>
      <c r="N202" s="19"/>
      <c r="O202" s="19"/>
      <c r="P202" s="38" t="str">
        <f t="shared" si="12"/>
        <v>1222</v>
      </c>
      <c r="Q202" s="38">
        <v>1</v>
      </c>
      <c r="R202" s="38">
        <v>2</v>
      </c>
      <c r="S202" s="38">
        <v>2</v>
      </c>
      <c r="T202" s="38">
        <f>T201+1</f>
        <v>2</v>
      </c>
      <c r="U202" s="19" t="str">
        <f>"burden as quickly as possible. See if you can find ways to reduce your spending each month and free up some cash that you can use to"</f>
        <v>burden as quickly as possible. See if you can find ways to reduce your spending each month and free up some cash that you can use to</v>
      </c>
      <c r="V202" s="19"/>
      <c r="W202" s="19"/>
      <c r="X202" s="19"/>
      <c r="Y202" s="19"/>
      <c r="Z202" s="19"/>
      <c r="AA202" s="19"/>
    </row>
    <row r="203" spans="1:27" s="5" customFormat="1" ht="15">
      <c r="A203" s="8"/>
      <c r="B203" s="8"/>
      <c r="C203" s="13"/>
      <c r="D203" s="83" t="s">
        <v>47</v>
      </c>
      <c r="E203" s="79">
        <f>D21</f>
        <v>0</v>
      </c>
      <c r="F203" s="96" t="e">
        <f>E203/E212</f>
        <v>#DIV/0!</v>
      </c>
      <c r="G203" s="4"/>
      <c r="H203" s="70"/>
      <c r="I203" s="67"/>
      <c r="J203" s="67"/>
      <c r="K203" s="67"/>
      <c r="L203" s="67"/>
      <c r="M203" s="67"/>
      <c r="N203" s="19"/>
      <c r="O203" s="19"/>
      <c r="P203" s="38" t="str">
        <f t="shared" si="12"/>
        <v>1223</v>
      </c>
      <c r="Q203" s="38">
        <v>1</v>
      </c>
      <c r="R203" s="38">
        <v>2</v>
      </c>
      <c r="S203" s="38">
        <v>2</v>
      </c>
      <c r="T203" s="38">
        <f>T202+1</f>
        <v>3</v>
      </c>
      <c r="U203" s="19" t="str">
        <f>"increase your debt payments. At the same time, you need to start planning for a rainy day."</f>
        <v>increase your debt payments. At the same time, you need to start planning for a rainy day.</v>
      </c>
      <c r="V203" s="19"/>
      <c r="W203" s="19"/>
      <c r="X203" s="19"/>
      <c r="Y203" s="19"/>
      <c r="Z203" s="19"/>
      <c r="AA203" s="19"/>
    </row>
    <row r="204" spans="1:27" s="5" customFormat="1" ht="15">
      <c r="A204" s="8"/>
      <c r="B204" s="8"/>
      <c r="C204" s="13"/>
      <c r="D204" s="83" t="s">
        <v>112</v>
      </c>
      <c r="E204" s="79">
        <f>D38</f>
        <v>0</v>
      </c>
      <c r="F204" s="96" t="e">
        <f>E204/E212</f>
        <v>#DIV/0!</v>
      </c>
      <c r="G204" s="4"/>
      <c r="H204" s="70"/>
      <c r="I204" s="67"/>
      <c r="J204" s="67"/>
      <c r="K204" s="67"/>
      <c r="L204" s="67"/>
      <c r="M204" s="67"/>
      <c r="N204" s="19"/>
      <c r="O204" s="19"/>
      <c r="P204" s="38" t="str">
        <f t="shared" si="12"/>
        <v>1224</v>
      </c>
      <c r="Q204" s="38">
        <v>1</v>
      </c>
      <c r="R204" s="38">
        <v>2</v>
      </c>
      <c r="S204" s="38">
        <v>2</v>
      </c>
      <c r="T204" s="38">
        <f>T203+1</f>
        <v>4</v>
      </c>
      <c r="U204" s="19" t="str">
        <f>"What can you do to start building an emergency savings fund? "</f>
        <v>What can you do to start building an emergency savings fund? </v>
      </c>
      <c r="V204" s="19"/>
      <c r="W204" s="19"/>
      <c r="X204" s="19"/>
      <c r="Y204" s="19"/>
      <c r="Z204" s="19"/>
      <c r="AA204" s="19"/>
    </row>
    <row r="205" spans="1:27" s="5" customFormat="1" ht="15" customHeight="1">
      <c r="A205" s="8"/>
      <c r="B205" s="8"/>
      <c r="C205" s="13"/>
      <c r="D205" s="83" t="s">
        <v>92</v>
      </c>
      <c r="E205" s="79">
        <f>D59</f>
        <v>0</v>
      </c>
      <c r="F205" s="96" t="e">
        <f>E205/E212</f>
        <v>#DIV/0!</v>
      </c>
      <c r="G205" s="4"/>
      <c r="H205" s="70"/>
      <c r="I205" s="67"/>
      <c r="J205" s="67"/>
      <c r="K205" s="67"/>
      <c r="L205" s="67"/>
      <c r="M205" s="67"/>
      <c r="N205" s="19"/>
      <c r="O205" s="19"/>
      <c r="P205" s="38" t="str">
        <f t="shared" si="12"/>
        <v>2111</v>
      </c>
      <c r="Q205" s="38">
        <v>2</v>
      </c>
      <c r="R205" s="38">
        <v>1</v>
      </c>
      <c r="S205" s="38">
        <v>1</v>
      </c>
      <c r="T205" s="38">
        <v>1</v>
      </c>
      <c r="U205" s="19" t="str">
        <f>"You've put some money away for a rainy day and don't have any debt, which is good. But you're currently living beyond your means."</f>
        <v>You've put some money away for a rainy day and don't have any debt, which is good. But you're currently living beyond your means.</v>
      </c>
      <c r="V205" s="19"/>
      <c r="W205" s="19"/>
      <c r="X205" s="19"/>
      <c r="Y205" s="19"/>
      <c r="Z205" s="19"/>
      <c r="AA205" s="19"/>
    </row>
    <row r="206" spans="1:27" s="5" customFormat="1" ht="15">
      <c r="A206" s="8"/>
      <c r="B206" s="8"/>
      <c r="C206" s="13"/>
      <c r="D206" s="84" t="s">
        <v>111</v>
      </c>
      <c r="E206" s="79">
        <f>$D$75</f>
        <v>0</v>
      </c>
      <c r="F206" s="96" t="e">
        <f>E206/E212</f>
        <v>#DIV/0!</v>
      </c>
      <c r="G206" s="4"/>
      <c r="H206" s="70"/>
      <c r="I206" s="67"/>
      <c r="J206" s="67"/>
      <c r="K206" s="67"/>
      <c r="L206" s="67"/>
      <c r="M206" s="67"/>
      <c r="N206" s="19"/>
      <c r="O206" s="19"/>
      <c r="P206" s="38" t="str">
        <f t="shared" si="12"/>
        <v>2112</v>
      </c>
      <c r="Q206" s="38">
        <v>2</v>
      </c>
      <c r="R206" s="38">
        <v>1</v>
      </c>
      <c r="S206" s="38">
        <v>1</v>
      </c>
      <c r="T206" s="38">
        <f>T205+1</f>
        <v>2</v>
      </c>
      <c r="U206" s="19" t="str">
        <f>"See if you can find ways to reduce your spending each month to the point that you're not spending more than you earn."</f>
        <v>See if you can find ways to reduce your spending each month to the point that you're not spending more than you earn.</v>
      </c>
      <c r="V206" s="19"/>
      <c r="W206" s="19"/>
      <c r="X206" s="19"/>
      <c r="Y206" s="19"/>
      <c r="Z206" s="19"/>
      <c r="AA206" s="19"/>
    </row>
    <row r="207" spans="1:27" s="5" customFormat="1" ht="15">
      <c r="A207" s="8"/>
      <c r="B207" s="8"/>
      <c r="C207" s="13"/>
      <c r="D207" s="85" t="s">
        <v>138</v>
      </c>
      <c r="E207" s="79">
        <f>$D$98</f>
        <v>0</v>
      </c>
      <c r="F207" s="96" t="e">
        <f>E207/E212</f>
        <v>#DIV/0!</v>
      </c>
      <c r="G207" s="4"/>
      <c r="H207" s="70"/>
      <c r="I207" s="67"/>
      <c r="J207" s="67"/>
      <c r="K207" s="67"/>
      <c r="L207" s="67"/>
      <c r="M207" s="67"/>
      <c r="N207" s="19"/>
      <c r="O207" s="19"/>
      <c r="P207" s="38" t="str">
        <f t="shared" si="12"/>
        <v>2113</v>
      </c>
      <c r="Q207" s="38">
        <v>2</v>
      </c>
      <c r="R207" s="38">
        <v>1</v>
      </c>
      <c r="S207" s="38">
        <v>1</v>
      </c>
      <c r="T207" s="38">
        <f>T206+1</f>
        <v>3</v>
      </c>
      <c r="U207" s="19">
        <f>""</f>
      </c>
      <c r="V207" s="19"/>
      <c r="W207" s="19"/>
      <c r="X207" s="19"/>
      <c r="Y207" s="19"/>
      <c r="Z207" s="19"/>
      <c r="AA207" s="19"/>
    </row>
    <row r="208" spans="1:27" s="5" customFormat="1" ht="15">
      <c r="A208" s="8"/>
      <c r="B208" s="8"/>
      <c r="C208" s="13"/>
      <c r="D208" s="86" t="s">
        <v>137</v>
      </c>
      <c r="E208" s="79">
        <f>$D$116</f>
        <v>0</v>
      </c>
      <c r="F208" s="96" t="e">
        <f>E208/E212</f>
        <v>#DIV/0!</v>
      </c>
      <c r="G208" s="4"/>
      <c r="H208" s="70"/>
      <c r="I208" s="67"/>
      <c r="J208" s="67"/>
      <c r="K208" s="67"/>
      <c r="L208" s="67"/>
      <c r="M208" s="67"/>
      <c r="N208" s="19"/>
      <c r="O208" s="19"/>
      <c r="P208" s="38" t="str">
        <f t="shared" si="12"/>
        <v>2114</v>
      </c>
      <c r="Q208" s="38">
        <v>2</v>
      </c>
      <c r="R208" s="38">
        <v>1</v>
      </c>
      <c r="S208" s="38">
        <v>1</v>
      </c>
      <c r="T208" s="38">
        <f>T207+1</f>
        <v>4</v>
      </c>
      <c r="U208" s="19">
        <f>""</f>
      </c>
      <c r="V208" s="19"/>
      <c r="W208" s="19"/>
      <c r="X208" s="19"/>
      <c r="Y208" s="19"/>
      <c r="Z208" s="19"/>
      <c r="AA208" s="19"/>
    </row>
    <row r="209" spans="1:27" s="5" customFormat="1" ht="15">
      <c r="A209" s="8"/>
      <c r="B209" s="8"/>
      <c r="C209" s="13"/>
      <c r="D209" s="87" t="s">
        <v>99</v>
      </c>
      <c r="E209" s="79">
        <f>D135</f>
        <v>0</v>
      </c>
      <c r="F209" s="96" t="e">
        <f>E209/E212</f>
        <v>#DIV/0!</v>
      </c>
      <c r="G209" s="13"/>
      <c r="H209" s="70"/>
      <c r="I209" s="67"/>
      <c r="J209" s="67"/>
      <c r="K209" s="67"/>
      <c r="L209" s="67"/>
      <c r="M209" s="67"/>
      <c r="N209" s="19"/>
      <c r="O209" s="19"/>
      <c r="P209" s="38" t="str">
        <f t="shared" si="12"/>
        <v>1111</v>
      </c>
      <c r="Q209" s="38">
        <v>1</v>
      </c>
      <c r="R209" s="38">
        <v>1</v>
      </c>
      <c r="S209" s="38">
        <v>1</v>
      </c>
      <c r="T209" s="38">
        <v>1</v>
      </c>
      <c r="U209" s="19" t="str">
        <f>"You have no debt, which is great. But you're currently living beyond your means and don't have anything put away for a rainy day."</f>
        <v>You have no debt, which is great. But you're currently living beyond your means and don't have anything put away for a rainy day.</v>
      </c>
      <c r="V209" s="19"/>
      <c r="W209" s="19"/>
      <c r="X209" s="19"/>
      <c r="Y209" s="19"/>
      <c r="Z209" s="19"/>
      <c r="AA209" s="19"/>
    </row>
    <row r="210" spans="1:27" s="5" customFormat="1" ht="11.25" customHeight="1">
      <c r="A210" s="8"/>
      <c r="B210" s="8"/>
      <c r="C210" s="13"/>
      <c r="D210" s="88" t="s">
        <v>33</v>
      </c>
      <c r="E210" s="79">
        <f>D147</f>
        <v>0</v>
      </c>
      <c r="F210" s="96" t="e">
        <f>E210/E212</f>
        <v>#DIV/0!</v>
      </c>
      <c r="G210" s="13"/>
      <c r="H210" s="70"/>
      <c r="I210" s="67"/>
      <c r="J210" s="67"/>
      <c r="K210" s="67"/>
      <c r="L210" s="67"/>
      <c r="M210" s="67"/>
      <c r="N210" s="19"/>
      <c r="O210" s="19"/>
      <c r="P210" s="38" t="str">
        <f t="shared" si="12"/>
        <v>1112</v>
      </c>
      <c r="Q210" s="38">
        <v>1</v>
      </c>
      <c r="R210" s="38">
        <v>1</v>
      </c>
      <c r="S210" s="38">
        <v>1</v>
      </c>
      <c r="T210" s="38">
        <f>T209+1</f>
        <v>2</v>
      </c>
      <c r="U210" s="19" t="str">
        <f>"See if you can find ways to reduce your spending each month so that you're spending less than you earn."</f>
        <v>See if you can find ways to reduce your spending each month so that you're spending less than you earn.</v>
      </c>
      <c r="V210" s="19"/>
      <c r="W210" s="19"/>
      <c r="X210" s="19"/>
      <c r="Y210" s="19"/>
      <c r="Z210" s="19"/>
      <c r="AA210" s="19"/>
    </row>
    <row r="211" spans="1:27" s="5" customFormat="1" ht="15">
      <c r="A211" s="8"/>
      <c r="B211" s="8"/>
      <c r="C211" s="13"/>
      <c r="D211" s="89" t="s">
        <v>144</v>
      </c>
      <c r="E211" s="79">
        <f>D158</f>
        <v>0</v>
      </c>
      <c r="F211" s="96" t="e">
        <f>E211/E212</f>
        <v>#DIV/0!</v>
      </c>
      <c r="G211" s="13"/>
      <c r="H211" s="70"/>
      <c r="I211" s="67"/>
      <c r="J211" s="67"/>
      <c r="K211" s="68"/>
      <c r="L211" s="67"/>
      <c r="M211" s="67"/>
      <c r="N211" s="19"/>
      <c r="O211" s="19"/>
      <c r="P211" s="38" t="str">
        <f t="shared" si="12"/>
        <v>1113</v>
      </c>
      <c r="Q211" s="38">
        <v>1</v>
      </c>
      <c r="R211" s="38">
        <v>1</v>
      </c>
      <c r="S211" s="38">
        <v>1</v>
      </c>
      <c r="T211" s="38">
        <f>T210+1</f>
        <v>3</v>
      </c>
      <c r="U211" s="19" t="str">
        <f>"Use the extra money to start building an emergency savings fund."</f>
        <v>Use the extra money to start building an emergency savings fund.</v>
      </c>
      <c r="V211" s="19"/>
      <c r="W211" s="19"/>
      <c r="X211" s="19"/>
      <c r="Y211" s="19"/>
      <c r="Z211" s="19"/>
      <c r="AA211" s="19"/>
    </row>
    <row r="212" spans="1:27" s="5" customFormat="1" ht="15">
      <c r="A212" s="6"/>
      <c r="B212" s="6"/>
      <c r="C212" s="4"/>
      <c r="D212" s="90" t="s">
        <v>45</v>
      </c>
      <c r="E212" s="80">
        <f>SUM(E203:E211)</f>
        <v>0</v>
      </c>
      <c r="F212" s="97"/>
      <c r="G212" s="4"/>
      <c r="H212" s="67"/>
      <c r="I212" s="67"/>
      <c r="J212" s="67"/>
      <c r="K212" s="67"/>
      <c r="L212" s="67"/>
      <c r="M212" s="67"/>
      <c r="N212" s="19"/>
      <c r="O212" s="19"/>
      <c r="P212" s="38" t="str">
        <f t="shared" si="12"/>
        <v>1114</v>
      </c>
      <c r="Q212" s="38">
        <v>1</v>
      </c>
      <c r="R212" s="38">
        <v>1</v>
      </c>
      <c r="S212" s="38">
        <v>1</v>
      </c>
      <c r="T212" s="38">
        <f>T211+1</f>
        <v>4</v>
      </c>
      <c r="U212" s="19">
        <f>""</f>
      </c>
      <c r="V212" s="19"/>
      <c r="W212" s="19"/>
      <c r="X212" s="19"/>
      <c r="Y212" s="19"/>
      <c r="Z212" s="19"/>
      <c r="AA212" s="19"/>
    </row>
    <row r="213" spans="1:27" s="5" customFormat="1" ht="15">
      <c r="A213" s="6"/>
      <c r="B213" s="6"/>
      <c r="C213" s="4"/>
      <c r="D213" s="6"/>
      <c r="E213" s="67"/>
      <c r="F213" s="67"/>
      <c r="G213" s="4"/>
      <c r="H213" s="67"/>
      <c r="I213" s="67"/>
      <c r="J213" s="67"/>
      <c r="K213" s="67"/>
      <c r="L213" s="67"/>
      <c r="M213" s="67"/>
      <c r="N213" s="19"/>
      <c r="O213" s="19"/>
      <c r="P213" s="38" t="str">
        <f t="shared" si="12"/>
        <v>1121</v>
      </c>
      <c r="Q213" s="38">
        <v>1</v>
      </c>
      <c r="R213" s="38">
        <v>1</v>
      </c>
      <c r="S213" s="38">
        <v>2</v>
      </c>
      <c r="T213" s="38">
        <v>1</v>
      </c>
      <c r="U213" s="19" t="str">
        <f>"You're currently living beyond your means, your debt threatens to drag you down even further, and you don't have anything put away"</f>
        <v>You're currently living beyond your means, your debt threatens to drag you down even further, and you don't have anything put away</v>
      </c>
      <c r="V213" s="19"/>
      <c r="W213" s="19"/>
      <c r="X213" s="19"/>
      <c r="Y213" s="19"/>
      <c r="Z213" s="19"/>
      <c r="AA213" s="19"/>
    </row>
    <row r="214" spans="4:21" ht="15" customHeight="1">
      <c r="D214" s="6"/>
      <c r="P214" s="38" t="str">
        <f t="shared" si="12"/>
        <v>1122</v>
      </c>
      <c r="Q214" s="38">
        <v>1</v>
      </c>
      <c r="R214" s="38">
        <v>1</v>
      </c>
      <c r="S214" s="38">
        <v>2</v>
      </c>
      <c r="T214" s="38">
        <f>T213+1</f>
        <v>2</v>
      </c>
      <c r="U214" s="19" t="str">
        <f>"for a rainy day. You need to find ways to reduce your spending each month so that you're spending less than you earn."</f>
        <v>for a rainy day. You need to find ways to reduce your spending each month so that you're spending less than you earn.</v>
      </c>
    </row>
    <row r="215" spans="16:21" ht="15" customHeight="1">
      <c r="P215" s="38" t="str">
        <f t="shared" si="12"/>
        <v>1123</v>
      </c>
      <c r="Q215" s="38">
        <v>1</v>
      </c>
      <c r="R215" s="38">
        <v>1</v>
      </c>
      <c r="S215" s="38">
        <v>2</v>
      </c>
      <c r="T215" s="38">
        <f>T214+1</f>
        <v>3</v>
      </c>
      <c r="U215" s="19" t="str">
        <f>"Use the extra money to increase your debt payments so you can get out from under your debt burden as quickly as possible."</f>
        <v>Use the extra money to increase your debt payments so you can get out from under your debt burden as quickly as possible.</v>
      </c>
    </row>
    <row r="216" spans="16:21" ht="15" customHeight="1">
      <c r="P216" s="38" t="str">
        <f t="shared" si="12"/>
        <v>1124</v>
      </c>
      <c r="Q216" s="38">
        <v>1</v>
      </c>
      <c r="R216" s="38">
        <v>1</v>
      </c>
      <c r="S216" s="38">
        <v>2</v>
      </c>
      <c r="T216" s="38">
        <f>T215+1</f>
        <v>4</v>
      </c>
      <c r="U216" s="19" t="str">
        <f>"Then you need to use the extra cash to start building an emergency savings fund."</f>
        <v>Then you need to use the extra cash to start building an emergency savings fund.</v>
      </c>
    </row>
    <row r="217" spans="1:20" ht="54.75" customHeight="1">
      <c r="A217" s="100" t="s">
        <v>248</v>
      </c>
      <c r="B217" s="101"/>
      <c r="C217" s="101"/>
      <c r="D217" s="101"/>
      <c r="P217" s="38"/>
      <c r="Q217" s="38"/>
      <c r="R217" s="38"/>
      <c r="S217" s="38"/>
      <c r="T217" s="38"/>
    </row>
    <row r="218" spans="1:20" ht="15" customHeight="1">
      <c r="A218" s="102" t="s">
        <v>245</v>
      </c>
      <c r="B218" s="103"/>
      <c r="C218" s="103"/>
      <c r="D218" s="103"/>
      <c r="E218" s="103"/>
      <c r="F218" s="103"/>
      <c r="G218" s="103"/>
      <c r="H218" s="103"/>
      <c r="I218" s="103"/>
      <c r="P218" s="38"/>
      <c r="Q218" s="38"/>
      <c r="R218" s="38"/>
      <c r="S218" s="38"/>
      <c r="T218" s="38"/>
    </row>
    <row r="219" spans="1:20" ht="21" customHeight="1">
      <c r="A219" s="103"/>
      <c r="B219" s="103"/>
      <c r="C219" s="103"/>
      <c r="D219" s="103"/>
      <c r="E219" s="103"/>
      <c r="F219" s="103"/>
      <c r="G219" s="103"/>
      <c r="H219" s="103"/>
      <c r="I219" s="103"/>
      <c r="P219" s="38"/>
      <c r="Q219" s="38"/>
      <c r="R219" s="38"/>
      <c r="S219" s="38"/>
      <c r="T219" s="38"/>
    </row>
    <row r="220" spans="1:20" ht="30" customHeight="1">
      <c r="A220" s="103" t="s">
        <v>241</v>
      </c>
      <c r="B220" s="103"/>
      <c r="C220" s="103"/>
      <c r="D220" s="103"/>
      <c r="E220" s="103"/>
      <c r="F220" s="103"/>
      <c r="G220" s="103"/>
      <c r="H220" s="103"/>
      <c r="I220" s="103"/>
      <c r="P220" s="38"/>
      <c r="Q220" s="38"/>
      <c r="R220" s="38"/>
      <c r="S220" s="38"/>
      <c r="T220" s="38"/>
    </row>
    <row r="221" spans="1:20" ht="32.25" customHeight="1">
      <c r="A221" s="74"/>
      <c r="B221" s="74"/>
      <c r="C221" s="74"/>
      <c r="D221" s="74"/>
      <c r="E221" s="81"/>
      <c r="F221" s="81"/>
      <c r="G221" s="74"/>
      <c r="H221" s="74"/>
      <c r="I221" s="74"/>
      <c r="P221" s="38"/>
      <c r="Q221" s="38"/>
      <c r="R221" s="38"/>
      <c r="S221" s="38"/>
      <c r="T221" s="38"/>
    </row>
    <row r="222" spans="1:20" ht="41.25" customHeight="1">
      <c r="A222" s="100" t="s">
        <v>249</v>
      </c>
      <c r="B222" s="101"/>
      <c r="C222" s="101"/>
      <c r="D222" s="101"/>
      <c r="P222" s="38"/>
      <c r="Q222" s="38"/>
      <c r="R222" s="38"/>
      <c r="S222" s="38"/>
      <c r="T222" s="38"/>
    </row>
    <row r="223" spans="1:20" ht="35.25" customHeight="1">
      <c r="A223" s="102" t="s">
        <v>240</v>
      </c>
      <c r="B223" s="103"/>
      <c r="C223" s="103"/>
      <c r="D223" s="103"/>
      <c r="E223" s="103"/>
      <c r="F223" s="103"/>
      <c r="G223" s="103"/>
      <c r="H223" s="103"/>
      <c r="I223" s="103"/>
      <c r="P223" s="38"/>
      <c r="Q223" s="38"/>
      <c r="R223" s="38"/>
      <c r="S223" s="38"/>
      <c r="T223" s="38"/>
    </row>
    <row r="224" spans="1:20" ht="41.25" customHeight="1">
      <c r="A224" s="102" t="s">
        <v>242</v>
      </c>
      <c r="B224" s="103"/>
      <c r="C224" s="103"/>
      <c r="D224" s="103"/>
      <c r="E224" s="103"/>
      <c r="F224" s="103"/>
      <c r="G224" s="103"/>
      <c r="H224" s="103"/>
      <c r="I224" s="103"/>
      <c r="P224" s="38"/>
      <c r="Q224" s="38"/>
      <c r="R224" s="38"/>
      <c r="S224" s="38"/>
      <c r="T224" s="38"/>
    </row>
    <row r="225" spans="16:20" ht="15" customHeight="1">
      <c r="P225" s="38"/>
      <c r="Q225" s="38"/>
      <c r="R225" s="38"/>
      <c r="S225" s="38"/>
      <c r="T225" s="38"/>
    </row>
    <row r="226" spans="16:20" ht="15" customHeight="1">
      <c r="P226" s="38"/>
      <c r="Q226" s="38"/>
      <c r="R226" s="38"/>
      <c r="S226" s="38"/>
      <c r="T226" s="38"/>
    </row>
    <row r="227" spans="16:20" ht="15" customHeight="1">
      <c r="P227" s="38"/>
      <c r="Q227" s="38"/>
      <c r="R227" s="38"/>
      <c r="S227" s="38"/>
      <c r="T227" s="38"/>
    </row>
    <row r="228" spans="16:21" ht="14.25" customHeight="1">
      <c r="P228" s="38" t="str">
        <f t="shared" si="12"/>
        <v>2121</v>
      </c>
      <c r="Q228" s="38">
        <v>2</v>
      </c>
      <c r="R228" s="38">
        <v>1</v>
      </c>
      <c r="S228" s="38">
        <v>2</v>
      </c>
      <c r="T228" s="38">
        <v>1</v>
      </c>
      <c r="U228" s="19" t="str">
        <f>"You're currently living beyond your means and your debt threatens to drag you down even further."</f>
        <v>You're currently living beyond your means and your debt threatens to drag you down even further.</v>
      </c>
    </row>
    <row r="229" spans="16:21" ht="13.5" customHeight="1" hidden="1">
      <c r="P229" s="38" t="str">
        <f t="shared" si="12"/>
        <v>2122</v>
      </c>
      <c r="Q229" s="38">
        <v>2</v>
      </c>
      <c r="R229" s="38">
        <v>1</v>
      </c>
      <c r="S229" s="38">
        <v>2</v>
      </c>
      <c r="T229" s="38">
        <f>T228+1</f>
        <v>2</v>
      </c>
      <c r="U229" s="19" t="str">
        <f>"You need to find ways to reduce your spending each month so that you're spending less than you earn."</f>
        <v>You need to find ways to reduce your spending each month so that you're spending less than you earn.</v>
      </c>
    </row>
    <row r="230" spans="1:21" ht="57.75" customHeight="1" hidden="1">
      <c r="A230" s="104" t="s">
        <v>177</v>
      </c>
      <c r="B230" s="104"/>
      <c r="C230" s="104"/>
      <c r="D230" s="104"/>
      <c r="E230" s="104"/>
      <c r="F230" s="104"/>
      <c r="P230" s="38" t="str">
        <f t="shared" si="12"/>
        <v>2123</v>
      </c>
      <c r="Q230" s="38">
        <v>2</v>
      </c>
      <c r="R230" s="38">
        <v>1</v>
      </c>
      <c r="S230" s="38">
        <v>2</v>
      </c>
      <c r="T230" s="38">
        <f>T229+1</f>
        <v>3</v>
      </c>
      <c r="U230" s="19" t="str">
        <f>"Use the extra money to increase your debt payments so you can get out from under your debt burden as quickly as possible."</f>
        <v>Use the extra money to increase your debt payments so you can get out from under your debt burden as quickly as possible.</v>
      </c>
    </row>
    <row r="231" spans="16:21" ht="0.75" customHeight="1" hidden="1">
      <c r="P231" s="38" t="str">
        <f t="shared" si="12"/>
        <v>2124</v>
      </c>
      <c r="Q231" s="38">
        <v>2</v>
      </c>
      <c r="R231" s="38">
        <v>1</v>
      </c>
      <c r="S231" s="38">
        <v>2</v>
      </c>
      <c r="T231" s="38">
        <f>T230+1</f>
        <v>4</v>
      </c>
      <c r="U231" s="19">
        <f>""</f>
      </c>
    </row>
    <row r="232" spans="16:21" ht="0.75" customHeight="1">
      <c r="P232" s="38" t="str">
        <f t="shared" si="12"/>
        <v>2214</v>
      </c>
      <c r="Q232" s="38">
        <v>2</v>
      </c>
      <c r="R232" s="38">
        <v>2</v>
      </c>
      <c r="S232" s="38">
        <v>1</v>
      </c>
      <c r="T232" s="38">
        <v>4</v>
      </c>
      <c r="U232" s="19">
        <f>""</f>
      </c>
    </row>
    <row r="233" spans="16:21" ht="0.75" customHeight="1">
      <c r="P233" s="38" t="str">
        <f aca="true" t="shared" si="13" ref="P233:P240">Q233&amp;R233&amp;S233&amp;T233</f>
        <v>1311</v>
      </c>
      <c r="Q233" s="38">
        <v>1</v>
      </c>
      <c r="R233" s="38">
        <v>3</v>
      </c>
      <c r="S233" s="38">
        <v>1</v>
      </c>
      <c r="T233" s="38">
        <v>1</v>
      </c>
      <c r="U233" s="19" t="str">
        <f>"You're living within your means and are debt free! Congratulations!"</f>
        <v>You're living within your means and are debt free! Congratulations!</v>
      </c>
    </row>
    <row r="234" spans="16:21" ht="0.75" customHeight="1">
      <c r="P234" s="38" t="str">
        <f t="shared" si="13"/>
        <v>1312</v>
      </c>
      <c r="Q234" s="38">
        <v>1</v>
      </c>
      <c r="R234" s="38">
        <v>3</v>
      </c>
      <c r="S234" s="38">
        <v>1</v>
      </c>
      <c r="T234" s="38">
        <f>T233+1</f>
        <v>2</v>
      </c>
      <c r="U234" s="19" t="str">
        <f>"But you need to start saving for a rainy day."</f>
        <v>But you need to start saving for a rainy day.</v>
      </c>
    </row>
    <row r="235" spans="16:21" ht="0.75" customHeight="1">
      <c r="P235" s="38" t="str">
        <f t="shared" si="13"/>
        <v>1313</v>
      </c>
      <c r="Q235" s="38">
        <v>1</v>
      </c>
      <c r="R235" s="38">
        <v>3</v>
      </c>
      <c r="S235" s="38">
        <v>1</v>
      </c>
      <c r="T235" s="38">
        <f>T234+1</f>
        <v>3</v>
      </c>
      <c r="U235" s="19" t="str">
        <f>"Take some of that extra income you're not spending each month and start building an emergency fund."</f>
        <v>Take some of that extra income you're not spending each month and start building an emergency fund.</v>
      </c>
    </row>
    <row r="236" spans="16:21" ht="0.75" customHeight="1">
      <c r="P236" s="38" t="str">
        <f t="shared" si="13"/>
        <v>2221</v>
      </c>
      <c r="Q236" s="38">
        <v>2</v>
      </c>
      <c r="R236" s="38">
        <v>2</v>
      </c>
      <c r="S236" s="38">
        <v>2</v>
      </c>
      <c r="T236" s="38">
        <v>1</v>
      </c>
      <c r="U236" s="19" t="str">
        <f>"You've managed to put some money away for a rainy day: congratulations!"</f>
        <v>You've managed to put some money away for a rainy day: congratulations!</v>
      </c>
    </row>
    <row r="237" spans="16:21" ht="0.75" customHeight="1">
      <c r="P237" s="38" t="str">
        <f t="shared" si="13"/>
        <v>2222</v>
      </c>
      <c r="Q237" s="38">
        <v>2</v>
      </c>
      <c r="R237" s="38">
        <v>2</v>
      </c>
      <c r="S237" s="38">
        <v>2</v>
      </c>
      <c r="T237" s="38">
        <v>2</v>
      </c>
      <c r="U237" s="19" t="str">
        <f>"But to achieve true financial freedom, you need get out from under your debt burden as quickly as possible."</f>
        <v>But to achieve true financial freedom, you need get out from under your debt burden as quickly as possible.</v>
      </c>
    </row>
    <row r="238" spans="16:21" ht="0.75" customHeight="1">
      <c r="P238" s="38" t="str">
        <f t="shared" si="13"/>
        <v>2223</v>
      </c>
      <c r="Q238" s="38">
        <v>2</v>
      </c>
      <c r="R238" s="38">
        <v>2</v>
      </c>
      <c r="S238" s="38">
        <v>2</v>
      </c>
      <c r="T238" s="38">
        <v>3</v>
      </c>
      <c r="U238" s="19" t="str">
        <f>"See if you can find ways to reduce your spending each month and free up some cash that you can use to increase your debt payments."</f>
        <v>See if you can find ways to reduce your spending each month and free up some cash that you can use to increase your debt payments.</v>
      </c>
    </row>
    <row r="239" spans="16:20" ht="0.75" customHeight="1">
      <c r="P239" s="38" t="str">
        <f t="shared" si="13"/>
        <v>2224</v>
      </c>
      <c r="Q239" s="38">
        <v>2</v>
      </c>
      <c r="R239" s="38">
        <v>2</v>
      </c>
      <c r="S239" s="38">
        <v>2</v>
      </c>
      <c r="T239" s="38">
        <v>4</v>
      </c>
    </row>
    <row r="240" spans="16:21" ht="0.75" customHeight="1">
      <c r="P240" s="38" t="str">
        <f t="shared" si="13"/>
        <v>1322</v>
      </c>
      <c r="Q240" s="38">
        <v>1</v>
      </c>
      <c r="R240" s="38">
        <v>3</v>
      </c>
      <c r="S240" s="38">
        <v>2</v>
      </c>
      <c r="T240" s="38">
        <v>2</v>
      </c>
      <c r="U240" s="19" t="str">
        <f>"But to achieve true financial freedom, you need to take that extra cash you have left over each month and use it to increase"</f>
        <v>But to achieve true financial freedom, you need to take that extra cash you have left over each month and use it to increase</v>
      </c>
    </row>
    <row r="241" ht="0.75" customHeight="1"/>
    <row r="242" ht="0.75" customHeight="1"/>
    <row r="243" ht="0.75" customHeight="1"/>
    <row r="244" ht="0.75" customHeight="1"/>
    <row r="245" ht="0.75" customHeight="1"/>
    <row r="246" ht="0.75" customHeight="1"/>
    <row r="247" ht="0.75" customHeight="1"/>
    <row r="248" ht="0.75" customHeight="1"/>
    <row r="249" ht="0.75" customHeight="1"/>
    <row r="250" ht="0.75" customHeight="1"/>
    <row r="251" ht="0.75" customHeight="1"/>
    <row r="252" ht="0.75" customHeight="1"/>
    <row r="253" ht="0.75" customHeight="1"/>
    <row r="254" ht="0.75" customHeight="1"/>
    <row r="255" ht="0.75" customHeight="1"/>
    <row r="256" ht="0.75" customHeight="1"/>
    <row r="257" ht="0.75" customHeight="1"/>
    <row r="258" ht="0.75" customHeight="1"/>
    <row r="259" ht="0.75" customHeight="1"/>
    <row r="260" ht="0.75" customHeight="1"/>
    <row r="261" ht="0.75" customHeight="1"/>
    <row r="262" ht="0.75" customHeight="1"/>
    <row r="263" ht="0.75" customHeight="1"/>
    <row r="264" ht="0.75" customHeight="1"/>
    <row r="265" ht="0.75" customHeight="1"/>
    <row r="266" ht="0.75" customHeight="1"/>
    <row r="267" ht="0.75" customHeight="1"/>
    <row r="268" ht="0.75" customHeight="1"/>
    <row r="269" ht="0.75" customHeight="1"/>
    <row r="270" ht="0.75" customHeight="1"/>
    <row r="271" ht="0.75" customHeight="1"/>
    <row r="272" ht="0.75" customHeight="1"/>
    <row r="273" ht="0.75" customHeight="1"/>
    <row r="274" ht="0.75" customHeight="1"/>
    <row r="275" ht="0.75" customHeight="1"/>
    <row r="276" ht="0.75" customHeight="1"/>
    <row r="277" ht="0.75" customHeight="1"/>
    <row r="278" ht="0.75" customHeight="1"/>
    <row r="279" ht="0.75" customHeight="1"/>
    <row r="280" ht="0.75" customHeight="1"/>
    <row r="281" ht="0.75" customHeight="1"/>
    <row r="282" ht="0.75" customHeight="1"/>
    <row r="283" ht="0.75" customHeight="1"/>
    <row r="284" ht="0.75" customHeight="1"/>
    <row r="285" ht="0.75" customHeight="1"/>
    <row r="286" ht="0.75" customHeight="1"/>
    <row r="287" ht="0.75" customHeight="1"/>
    <row r="288" ht="0.75" customHeight="1"/>
    <row r="289" ht="0.75" customHeight="1"/>
    <row r="290" ht="0.75" customHeight="1"/>
    <row r="291" ht="0.75" customHeight="1"/>
    <row r="292" ht="0.75" customHeight="1"/>
    <row r="293" ht="0.75" customHeight="1"/>
    <row r="294" ht="0.75" customHeight="1"/>
    <row r="295" ht="0.75" customHeight="1"/>
    <row r="296" ht="0.75" customHeight="1"/>
    <row r="297" ht="0.75" customHeight="1"/>
    <row r="298" ht="0.75" customHeight="1"/>
    <row r="299" ht="0.75" customHeight="1"/>
    <row r="300" ht="0.75" customHeight="1"/>
    <row r="301" ht="0.75" customHeight="1"/>
    <row r="302" ht="0.75" customHeight="1"/>
    <row r="303" ht="0.75" customHeight="1"/>
    <row r="304" ht="0.75" customHeight="1"/>
    <row r="305" ht="0.75" customHeight="1"/>
    <row r="306" ht="0.75" customHeight="1"/>
    <row r="307" ht="0.75" customHeight="1"/>
    <row r="308" ht="0.75" customHeight="1"/>
    <row r="309" ht="0.75" customHeight="1"/>
    <row r="310" ht="0.75" customHeight="1"/>
    <row r="311" ht="0.75" customHeight="1"/>
    <row r="312" ht="0.75" customHeight="1"/>
    <row r="313" ht="0.75" customHeight="1"/>
    <row r="314" ht="0.75" customHeight="1"/>
    <row r="315" ht="0.75" customHeight="1"/>
    <row r="316" ht="0.75" customHeight="1"/>
    <row r="317" ht="0.75" customHeight="1"/>
    <row r="318" ht="0.75" customHeight="1"/>
    <row r="319" ht="0.75" customHeight="1"/>
    <row r="320" ht="0.75" customHeight="1"/>
    <row r="321" ht="0.75" customHeight="1"/>
    <row r="322" ht="0.75" customHeight="1"/>
    <row r="323" ht="0.75" customHeight="1"/>
    <row r="324" ht="0.75" customHeight="1"/>
    <row r="325" ht="0.75" customHeight="1"/>
    <row r="326" ht="0.75" customHeight="1"/>
    <row r="327" ht="0.75" customHeight="1"/>
    <row r="328" ht="0.75" customHeight="1"/>
    <row r="329" ht="0.75" customHeight="1"/>
    <row r="330" ht="0.75" customHeight="1"/>
    <row r="331" ht="0.75" customHeight="1"/>
    <row r="332" ht="0.75" customHeight="1"/>
    <row r="333" ht="0.75" customHeight="1"/>
    <row r="334" ht="0.75" customHeight="1"/>
    <row r="335" ht="0.75" customHeight="1"/>
    <row r="336" ht="0.75" customHeight="1"/>
    <row r="337" ht="0.75" customHeight="1"/>
    <row r="338" ht="0.75" customHeight="1"/>
    <row r="339" ht="0.75" customHeight="1"/>
    <row r="340" ht="0.75" customHeight="1"/>
    <row r="341" ht="0.75" customHeight="1"/>
    <row r="342" ht="0.75" customHeight="1"/>
    <row r="343" ht="0.75" customHeight="1"/>
    <row r="344" ht="0.75" customHeight="1"/>
    <row r="345" ht="0.75" customHeight="1"/>
    <row r="346" ht="0.75" customHeight="1"/>
    <row r="347" ht="0.75" customHeight="1"/>
    <row r="348" ht="0.75" customHeight="1"/>
    <row r="349" ht="0.75" customHeight="1"/>
    <row r="350" ht="0.75" customHeight="1"/>
    <row r="351" ht="0.75" customHeight="1"/>
    <row r="352" ht="0.75" customHeight="1"/>
    <row r="353" ht="0.75" customHeight="1"/>
    <row r="354" ht="0.75" customHeight="1"/>
    <row r="355" ht="0.75" customHeight="1"/>
    <row r="356" ht="0.75" customHeight="1"/>
    <row r="357" ht="0.75" customHeight="1"/>
    <row r="358" ht="0.75" customHeight="1"/>
    <row r="359" ht="0.75" customHeight="1"/>
    <row r="360" ht="0.75" customHeight="1"/>
    <row r="361" ht="0.75" customHeight="1"/>
    <row r="362" ht="0.75" customHeight="1"/>
    <row r="363" ht="0.75" customHeight="1"/>
    <row r="364" ht="0.75" customHeight="1"/>
    <row r="365" ht="0.75" customHeight="1"/>
    <row r="366" ht="0.75" customHeight="1"/>
    <row r="367" ht="0.75" customHeight="1"/>
    <row r="368" ht="0.75" customHeight="1"/>
    <row r="369" ht="0.75" customHeight="1"/>
    <row r="370" ht="0.75" customHeight="1"/>
    <row r="371" ht="0.75" customHeight="1"/>
    <row r="372" ht="0.75" customHeight="1"/>
    <row r="373" ht="0.75" customHeight="1"/>
    <row r="374" ht="0.75" customHeight="1"/>
    <row r="375" ht="0.75" customHeight="1"/>
    <row r="376" ht="0.75" customHeight="1"/>
    <row r="377" ht="0.75" customHeight="1"/>
    <row r="378" ht="0.75" customHeight="1"/>
    <row r="379" ht="0.75" customHeight="1"/>
    <row r="380" ht="0.75" customHeight="1"/>
    <row r="381" ht="0.75" customHeight="1"/>
    <row r="382" ht="0.75" customHeight="1"/>
    <row r="383" ht="0.75" customHeight="1"/>
    <row r="384" ht="0.75" customHeight="1"/>
    <row r="385" ht="0.75" customHeight="1"/>
    <row r="386" ht="0.75" customHeight="1"/>
    <row r="387" ht="0.75" customHeight="1"/>
    <row r="388" ht="0.75" customHeight="1"/>
    <row r="389" ht="0.75" customHeight="1"/>
    <row r="390" ht="0.75" customHeight="1"/>
    <row r="391" ht="0.75" customHeight="1"/>
    <row r="392" ht="0.75" customHeight="1"/>
    <row r="393" ht="0.75" customHeight="1"/>
    <row r="394" ht="0.75" customHeight="1"/>
    <row r="395" ht="0.75" customHeight="1"/>
    <row r="396" ht="0.75" customHeight="1"/>
    <row r="397" ht="0.75" customHeight="1"/>
    <row r="398" ht="0.75" customHeight="1"/>
    <row r="399" spans="1:9" ht="0.75" customHeight="1">
      <c r="A399" s="13"/>
      <c r="B399" s="13"/>
      <c r="C399" s="13"/>
      <c r="G399" s="13"/>
      <c r="H399" s="70"/>
      <c r="I399" s="70"/>
    </row>
    <row r="400" spans="1:9" ht="0.75" customHeight="1">
      <c r="A400" s="13"/>
      <c r="B400" s="13"/>
      <c r="C400" s="13"/>
      <c r="D400" s="13"/>
      <c r="E400" s="70"/>
      <c r="F400" s="70"/>
      <c r="G400" s="13"/>
      <c r="H400" s="70"/>
      <c r="I400" s="70"/>
    </row>
    <row r="401" spans="1:9" ht="0.75" customHeight="1">
      <c r="A401" s="13"/>
      <c r="B401" s="13"/>
      <c r="C401" s="13"/>
      <c r="D401" s="13"/>
      <c r="E401" s="70"/>
      <c r="F401" s="70"/>
      <c r="G401" s="13"/>
      <c r="H401" s="70"/>
      <c r="I401" s="70"/>
    </row>
    <row r="402" spans="4:13" ht="0.75" customHeight="1">
      <c r="D402" s="13"/>
      <c r="E402" s="70"/>
      <c r="F402" s="70"/>
      <c r="L402" s="67" t="s">
        <v>46</v>
      </c>
      <c r="M402" s="72" t="e">
        <f>IF(#REF!&lt;=0,1,2)</f>
        <v>#REF!</v>
      </c>
    </row>
    <row r="403" spans="12:13" ht="0.75" customHeight="1">
      <c r="L403" s="67" t="s">
        <v>124</v>
      </c>
      <c r="M403" s="72" t="e">
        <f>IF(#REF!&lt;0,1,IF(#REF!=0,2,3))</f>
        <v>#REF!</v>
      </c>
    </row>
    <row r="404" spans="12:13" ht="0.75" customHeight="1">
      <c r="L404" s="67" t="s">
        <v>2</v>
      </c>
      <c r="M404" s="72">
        <f>IF(D147&gt;0,2,1)</f>
        <v>1</v>
      </c>
    </row>
    <row r="405" spans="12:21" ht="0.75" customHeight="1">
      <c r="L405" s="67" t="s">
        <v>3</v>
      </c>
      <c r="M405" s="72" t="e">
        <f>M402&amp;M403&amp;M404</f>
        <v>#REF!</v>
      </c>
      <c r="P405" s="38" t="s">
        <v>3</v>
      </c>
      <c r="Q405" s="38" t="s">
        <v>46</v>
      </c>
      <c r="R405" s="38" t="s">
        <v>124</v>
      </c>
      <c r="S405" s="38" t="s">
        <v>2</v>
      </c>
      <c r="T405" s="38" t="s">
        <v>5</v>
      </c>
      <c r="U405" s="39" t="s">
        <v>4</v>
      </c>
    </row>
    <row r="406" spans="16:21" ht="0.75" customHeight="1">
      <c r="P406" s="38" t="str">
        <f aca="true" t="shared" si="14" ref="P406:P430">Q406&amp;R406&amp;S406&amp;T406</f>
        <v>2311</v>
      </c>
      <c r="Q406" s="38">
        <v>2</v>
      </c>
      <c r="R406" s="38">
        <v>3</v>
      </c>
      <c r="S406" s="38">
        <v>1</v>
      </c>
      <c r="T406" s="38">
        <v>1</v>
      </c>
      <c r="U406" s="19" t="str">
        <f>"Congratulations! You are saving on a monthly basis, don't have any debt and have an emergency fund."</f>
        <v>Congratulations! You are saving on a monthly basis, don't have any debt and have an emergency fund.</v>
      </c>
    </row>
    <row r="407" spans="16:21" ht="0.75" customHeight="1">
      <c r="P407" s="38" t="str">
        <f t="shared" si="14"/>
        <v>2312</v>
      </c>
      <c r="Q407" s="38">
        <v>2</v>
      </c>
      <c r="R407" s="38">
        <v>3</v>
      </c>
      <c r="S407" s="38">
        <v>1</v>
      </c>
      <c r="T407" s="38">
        <f>T406+1</f>
        <v>2</v>
      </c>
      <c r="U407" s="19" t="str">
        <f>"Keep doing what you're doing and try when possible to invest and save more!"</f>
        <v>Keep doing what you're doing and try when possible to invest and save more!</v>
      </c>
    </row>
    <row r="408" spans="16:21" ht="0.75" customHeight="1">
      <c r="P408" s="38" t="str">
        <f t="shared" si="14"/>
        <v>2313</v>
      </c>
      <c r="Q408" s="38">
        <v>2</v>
      </c>
      <c r="R408" s="38">
        <v>3</v>
      </c>
      <c r="S408" s="38">
        <v>1</v>
      </c>
      <c r="T408" s="38">
        <f>T407+1</f>
        <v>3</v>
      </c>
      <c r="U408" s="19">
        <f>""</f>
      </c>
    </row>
    <row r="409" spans="16:21" ht="0.75" customHeight="1">
      <c r="P409" s="38" t="str">
        <f t="shared" si="14"/>
        <v>2314</v>
      </c>
      <c r="Q409" s="38">
        <v>2</v>
      </c>
      <c r="R409" s="38">
        <v>3</v>
      </c>
      <c r="S409" s="38">
        <v>1</v>
      </c>
      <c r="T409" s="38">
        <f>T408+1</f>
        <v>4</v>
      </c>
      <c r="U409" s="19">
        <f>""</f>
      </c>
    </row>
    <row r="410" spans="16:20" ht="0.75" customHeight="1">
      <c r="P410" s="38"/>
      <c r="Q410" s="38"/>
      <c r="R410" s="38"/>
      <c r="S410" s="38"/>
      <c r="T410" s="38"/>
    </row>
    <row r="411" spans="16:21" ht="0.75" customHeight="1">
      <c r="P411" s="38" t="str">
        <f t="shared" si="14"/>
        <v>2321</v>
      </c>
      <c r="Q411" s="38">
        <v>2</v>
      </c>
      <c r="R411" s="38">
        <v>3</v>
      </c>
      <c r="S411" s="38">
        <v>2</v>
      </c>
      <c r="T411" s="38">
        <v>1</v>
      </c>
      <c r="U411" s="19" t="str">
        <f>"You're living within your means and have some money stashed away for a rainy day."</f>
        <v>You're living within your means and have some money stashed away for a rainy day.</v>
      </c>
    </row>
    <row r="412" spans="16:21" ht="0.75" customHeight="1">
      <c r="P412" s="38" t="str">
        <f t="shared" si="14"/>
        <v>2322</v>
      </c>
      <c r="Q412" s="38">
        <v>2</v>
      </c>
      <c r="R412" s="38">
        <v>3</v>
      </c>
      <c r="S412" s="38">
        <v>2</v>
      </c>
      <c r="T412" s="38">
        <f>T411+1</f>
        <v>2</v>
      </c>
      <c r="U412" s="19" t="str">
        <f>"Congratulations! But to achieve true financial freedom, you need get out from under your debt burden as quickly as possible."</f>
        <v>Congratulations! But to achieve true financial freedom, you need get out from under your debt burden as quickly as possible.</v>
      </c>
    </row>
    <row r="413" spans="16:21" ht="0.75" customHeight="1">
      <c r="P413" s="38" t="str">
        <f t="shared" si="14"/>
        <v>2323</v>
      </c>
      <c r="Q413" s="38">
        <v>2</v>
      </c>
      <c r="R413" s="38">
        <v>3</v>
      </c>
      <c r="S413" s="38">
        <v>2</v>
      </c>
      <c r="T413" s="38">
        <f>T412+1</f>
        <v>3</v>
      </c>
      <c r="U413" s="19" t="str">
        <f>"Take that extra income you're not spending each month and use it to increase your debt payments."</f>
        <v>Take that extra income you're not spending each month and use it to increase your debt payments.</v>
      </c>
    </row>
    <row r="414" spans="16:21" ht="0.75" customHeight="1">
      <c r="P414" s="38" t="str">
        <f t="shared" si="14"/>
        <v>2324</v>
      </c>
      <c r="Q414" s="38">
        <v>2</v>
      </c>
      <c r="R414" s="38">
        <v>3</v>
      </c>
      <c r="S414" s="38">
        <v>2</v>
      </c>
      <c r="T414" s="38">
        <f>T413+1</f>
        <v>4</v>
      </c>
      <c r="U414" s="19">
        <f>""</f>
      </c>
    </row>
    <row r="415" spans="16:21" ht="0.75" customHeight="1">
      <c r="P415" s="38" t="str">
        <f t="shared" si="14"/>
        <v>2211</v>
      </c>
      <c r="Q415" s="38">
        <v>2</v>
      </c>
      <c r="R415" s="38">
        <v>2</v>
      </c>
      <c r="S415" s="38">
        <v>1</v>
      </c>
      <c r="T415" s="38">
        <v>1</v>
      </c>
      <c r="U415" s="19" t="str">
        <f>"You have savings and no debt. Congratulations! But you're currently spending all the money you earn."</f>
        <v>You have savings and no debt. Congratulations! But you're currently spending all the money you earn.</v>
      </c>
    </row>
    <row r="416" spans="16:21" ht="0.75" customHeight="1">
      <c r="P416" s="38" t="str">
        <f t="shared" si="14"/>
        <v>2212</v>
      </c>
      <c r="Q416" s="38">
        <v>2</v>
      </c>
      <c r="R416" s="38">
        <v>2</v>
      </c>
      <c r="S416" s="38">
        <v>1</v>
      </c>
      <c r="T416" s="38">
        <f>T415+1</f>
        <v>2</v>
      </c>
      <c r="U416" s="19" t="str">
        <f>"If you want your savings to grow without incurring debt, you need to find some places to cut back on your expenses to free up a little"</f>
        <v>If you want your savings to grow without incurring debt, you need to find some places to cut back on your expenses to free up a little</v>
      </c>
    </row>
    <row r="417" spans="16:21" ht="0.75" customHeight="1">
      <c r="P417" s="38" t="str">
        <f t="shared" si="14"/>
        <v>2213</v>
      </c>
      <c r="Q417" s="38">
        <v>2</v>
      </c>
      <c r="R417" s="38">
        <v>2</v>
      </c>
      <c r="S417" s="38">
        <v>1</v>
      </c>
      <c r="T417" s="38">
        <f>T416+1</f>
        <v>3</v>
      </c>
      <c r="U417" s="19" t="str">
        <f>"cash to put away each month."</f>
        <v>cash to put away each month.</v>
      </c>
    </row>
    <row r="418" spans="16:21" ht="0.75" customHeight="1">
      <c r="P418" s="38" t="str">
        <f t="shared" si="14"/>
        <v>2214</v>
      </c>
      <c r="Q418" s="38">
        <v>2</v>
      </c>
      <c r="R418" s="38">
        <v>2</v>
      </c>
      <c r="S418" s="38">
        <v>1</v>
      </c>
      <c r="T418" s="38">
        <f>T417+1</f>
        <v>4</v>
      </c>
      <c r="U418" s="19">
        <f>""</f>
      </c>
    </row>
    <row r="419" spans="16:21" ht="0.75" customHeight="1">
      <c r="P419" s="38" t="str">
        <f t="shared" si="14"/>
        <v>2221</v>
      </c>
      <c r="Q419" s="38">
        <v>2</v>
      </c>
      <c r="R419" s="38">
        <v>2</v>
      </c>
      <c r="S419" s="38">
        <v>2</v>
      </c>
      <c r="T419" s="38">
        <v>1</v>
      </c>
      <c r="U419" s="19" t="str">
        <f>"You've managed to put some money away for a rainy day: congratulations!"</f>
        <v>You've managed to put some money away for a rainy day: congratulations!</v>
      </c>
    </row>
    <row r="420" spans="16:21" ht="0.75" customHeight="1">
      <c r="P420" s="38" t="str">
        <f t="shared" si="14"/>
        <v>2222</v>
      </c>
      <c r="Q420" s="38">
        <v>2</v>
      </c>
      <c r="R420" s="38">
        <v>2</v>
      </c>
      <c r="S420" s="38">
        <v>2</v>
      </c>
      <c r="T420" s="38">
        <f>T419+1</f>
        <v>2</v>
      </c>
      <c r="U420" s="19" t="str">
        <f>"But to achieve true financial freedom, you need get out from under your debt burden as quickly as possible."</f>
        <v>But to achieve true financial freedom, you need get out from under your debt burden as quickly as possible.</v>
      </c>
    </row>
    <row r="421" spans="16:21" ht="0.75" customHeight="1">
      <c r="P421" s="38" t="str">
        <f t="shared" si="14"/>
        <v>2223</v>
      </c>
      <c r="Q421" s="38">
        <v>2</v>
      </c>
      <c r="R421" s="38">
        <v>2</v>
      </c>
      <c r="S421" s="38">
        <v>2</v>
      </c>
      <c r="T421" s="38">
        <f>T420+1</f>
        <v>3</v>
      </c>
      <c r="U421" s="19" t="str">
        <f>"See if you can find ways to reduce your spending each month and free up some cash that you can use to increase your debt payments."</f>
        <v>See if you can find ways to reduce your spending each month and free up some cash that you can use to increase your debt payments.</v>
      </c>
    </row>
    <row r="422" spans="16:21" ht="0.75" customHeight="1">
      <c r="P422" s="38" t="str">
        <f t="shared" si="14"/>
        <v>2224</v>
      </c>
      <c r="Q422" s="38">
        <v>2</v>
      </c>
      <c r="R422" s="38">
        <v>2</v>
      </c>
      <c r="S422" s="38">
        <v>2</v>
      </c>
      <c r="T422" s="38">
        <f>T421+1</f>
        <v>4</v>
      </c>
      <c r="U422" s="19">
        <f>""</f>
      </c>
    </row>
    <row r="423" spans="16:21" ht="0.75" customHeight="1">
      <c r="P423" s="38" t="str">
        <f t="shared" si="14"/>
        <v>1311</v>
      </c>
      <c r="Q423" s="38">
        <v>1</v>
      </c>
      <c r="R423" s="38">
        <v>3</v>
      </c>
      <c r="S423" s="38">
        <v>1</v>
      </c>
      <c r="T423" s="38">
        <v>1</v>
      </c>
      <c r="U423" s="19" t="str">
        <f>"You're living within your means and are debt free! Congratulations!"</f>
        <v>You're living within your means and are debt free! Congratulations!</v>
      </c>
    </row>
    <row r="424" spans="8:21" ht="0.75" customHeight="1">
      <c r="H424" s="70"/>
      <c r="P424" s="38" t="str">
        <f t="shared" si="14"/>
        <v>1312</v>
      </c>
      <c r="Q424" s="38">
        <v>1</v>
      </c>
      <c r="R424" s="38">
        <v>3</v>
      </c>
      <c r="S424" s="38">
        <v>1</v>
      </c>
      <c r="T424" s="38">
        <f>T423+1</f>
        <v>2</v>
      </c>
      <c r="U424" s="19" t="str">
        <f>"But you need to start saving for a rainy day."</f>
        <v>But you need to start saving for a rainy day.</v>
      </c>
    </row>
    <row r="425" spans="8:21" ht="0.75" customHeight="1">
      <c r="H425" s="70"/>
      <c r="P425" s="38" t="str">
        <f t="shared" si="14"/>
        <v>1313</v>
      </c>
      <c r="Q425" s="38">
        <v>1</v>
      </c>
      <c r="R425" s="38">
        <v>3</v>
      </c>
      <c r="S425" s="38">
        <v>1</v>
      </c>
      <c r="T425" s="38">
        <f>T424+1</f>
        <v>3</v>
      </c>
      <c r="U425" s="19" t="str">
        <f>"Take some of that extra income you're not spending each month and start building an emergency fund."</f>
        <v>Take some of that extra income you're not spending each month and start building an emergency fund.</v>
      </c>
    </row>
    <row r="426" spans="8:21" ht="0.75" customHeight="1">
      <c r="H426" s="70"/>
      <c r="P426" s="38" t="str">
        <f t="shared" si="14"/>
        <v>1314</v>
      </c>
      <c r="Q426" s="38">
        <v>1</v>
      </c>
      <c r="R426" s="38">
        <v>3</v>
      </c>
      <c r="S426" s="38">
        <v>1</v>
      </c>
      <c r="T426" s="38">
        <f>T425+1</f>
        <v>4</v>
      </c>
      <c r="U426" s="19">
        <f>""</f>
      </c>
    </row>
    <row r="427" spans="8:21" ht="0.75" customHeight="1">
      <c r="H427" s="70"/>
      <c r="P427" s="38" t="str">
        <f t="shared" si="14"/>
        <v>1321</v>
      </c>
      <c r="Q427" s="38">
        <v>1</v>
      </c>
      <c r="R427" s="38">
        <v>3</v>
      </c>
      <c r="S427" s="38">
        <v>2</v>
      </c>
      <c r="T427" s="38">
        <v>1</v>
      </c>
      <c r="U427" s="19" t="str">
        <f>"You're currently living within your means. Congratulations!"</f>
        <v>You're currently living within your means. Congratulations!</v>
      </c>
    </row>
    <row r="428" spans="8:21" ht="0.75" customHeight="1">
      <c r="H428" s="70"/>
      <c r="P428" s="38" t="str">
        <f t="shared" si="14"/>
        <v>1322</v>
      </c>
      <c r="Q428" s="38">
        <v>1</v>
      </c>
      <c r="R428" s="38">
        <v>3</v>
      </c>
      <c r="S428" s="38">
        <v>2</v>
      </c>
      <c r="T428" s="38">
        <f>T427+1</f>
        <v>2</v>
      </c>
      <c r="U428" s="19" t="str">
        <f>"But to achieve true financial freedom, you need to take that extra cash you have left over each month and use it to increase"</f>
        <v>But to achieve true financial freedom, you need to take that extra cash you have left over each month and use it to increase</v>
      </c>
    </row>
    <row r="429" spans="8:21" ht="0.75" customHeight="1">
      <c r="H429" s="70"/>
      <c r="P429" s="38" t="str">
        <f t="shared" si="14"/>
        <v>1323</v>
      </c>
      <c r="Q429" s="38">
        <v>1</v>
      </c>
      <c r="R429" s="38">
        <v>3</v>
      </c>
      <c r="S429" s="38">
        <v>2</v>
      </c>
      <c r="T429" s="38">
        <f>T428+1</f>
        <v>3</v>
      </c>
      <c r="U429" s="19" t="str">
        <f>"your debt payments."</f>
        <v>your debt payments.</v>
      </c>
    </row>
    <row r="430" spans="8:21" ht="0.75" customHeight="1">
      <c r="H430" s="70"/>
      <c r="P430" s="38" t="str">
        <f t="shared" si="14"/>
        <v>1324</v>
      </c>
      <c r="Q430" s="38">
        <v>1</v>
      </c>
      <c r="R430" s="38">
        <v>3</v>
      </c>
      <c r="S430" s="38">
        <v>2</v>
      </c>
      <c r="T430" s="38">
        <f>T429+1</f>
        <v>4</v>
      </c>
      <c r="U430" s="19">
        <f>""</f>
      </c>
    </row>
    <row r="431" spans="8:21" ht="0.75" customHeight="1">
      <c r="H431" s="70"/>
      <c r="P431" s="38" t="str">
        <f>Q431&amp;R431&amp;S431&amp;T431</f>
        <v>1211</v>
      </c>
      <c r="Q431" s="38">
        <v>1</v>
      </c>
      <c r="R431" s="38">
        <v>2</v>
      </c>
      <c r="S431" s="38">
        <v>1</v>
      </c>
      <c r="T431" s="38">
        <v>1</v>
      </c>
      <c r="U431" s="19" t="str">
        <f>"You're currently living within your means and don't have any debt. Congratulations!"</f>
        <v>You're currently living within your means and don't have any debt. Congratulations!</v>
      </c>
    </row>
    <row r="432" spans="8:21" ht="0.75" customHeight="1">
      <c r="H432" s="70"/>
      <c r="P432" s="38" t="str">
        <f>Q432&amp;R432&amp;S432&amp;T432</f>
        <v>1212</v>
      </c>
      <c r="Q432" s="38">
        <v>1</v>
      </c>
      <c r="R432" s="38">
        <v>2</v>
      </c>
      <c r="S432" s="38">
        <v>1</v>
      </c>
      <c r="T432" s="38">
        <f>T431+1</f>
        <v>2</v>
      </c>
      <c r="U432" s="19" t="str">
        <f>"But you need to start saving for a rainy day. See if you can find ways to reduce your spending each month and free up some cash"</f>
        <v>But you need to start saving for a rainy day. See if you can find ways to reduce your spending each month and free up some cash</v>
      </c>
    </row>
    <row r="433" spans="8:21" ht="0.75" customHeight="1">
      <c r="H433" s="70"/>
      <c r="P433" s="38" t="str">
        <f>Q433&amp;R433&amp;S433&amp;T433</f>
        <v>1213</v>
      </c>
      <c r="Q433" s="38">
        <v>1</v>
      </c>
      <c r="R433" s="38">
        <v>2</v>
      </c>
      <c r="S433" s="38">
        <v>1</v>
      </c>
      <c r="T433" s="38">
        <f>T432+1</f>
        <v>3</v>
      </c>
      <c r="U433" s="19" t="str">
        <f>"that you can use to start building an emergency fund."</f>
        <v>that you can use to start building an emergency fund.</v>
      </c>
    </row>
    <row r="434" spans="8:21" ht="0.75" customHeight="1">
      <c r="H434" s="70"/>
      <c r="P434" s="38" t="str">
        <f>Q434&amp;R434&amp;S434&amp;T434</f>
        <v>1214</v>
      </c>
      <c r="Q434" s="38">
        <v>1</v>
      </c>
      <c r="R434" s="38">
        <v>2</v>
      </c>
      <c r="S434" s="38">
        <v>1</v>
      </c>
      <c r="T434" s="38">
        <f>T433+1</f>
        <v>4</v>
      </c>
      <c r="U434" s="19">
        <f>""</f>
      </c>
    </row>
    <row r="435" ht="0.75" customHeight="1">
      <c r="H435" s="70"/>
    </row>
    <row r="436" ht="0.75" customHeight="1">
      <c r="H436" s="70"/>
    </row>
    <row r="437" ht="0.75" customHeight="1">
      <c r="H437" s="70"/>
    </row>
    <row r="438" spans="16:21" ht="0.75" customHeight="1">
      <c r="P438" s="38" t="str">
        <f>Q438&amp;R438&amp;S438&amp;T438</f>
        <v>1221</v>
      </c>
      <c r="Q438" s="38">
        <v>1</v>
      </c>
      <c r="R438" s="38">
        <v>2</v>
      </c>
      <c r="S438" s="38">
        <v>2</v>
      </c>
      <c r="T438" s="38">
        <v>1</v>
      </c>
      <c r="U438" s="19" t="str">
        <f>"You're currently living within your means, which is good. But to achieve true financial freedom, you need get out from under your debt"</f>
        <v>You're currently living within your means, which is good. But to achieve true financial freedom, you need get out from under your debt</v>
      </c>
    </row>
    <row r="439" spans="16:21" ht="0.75" customHeight="1">
      <c r="P439" s="38" t="str">
        <f>Q439&amp;R439&amp;S439&amp;T439</f>
        <v>1222</v>
      </c>
      <c r="Q439" s="38">
        <v>1</v>
      </c>
      <c r="R439" s="38">
        <v>2</v>
      </c>
      <c r="S439" s="38">
        <v>2</v>
      </c>
      <c r="T439" s="38">
        <f>T438+1</f>
        <v>2</v>
      </c>
      <c r="U439" s="19" t="str">
        <f>"burden as quickly as possible. See if you can find ways to reduce your spending each month and free up some cash that you can use to"</f>
        <v>burden as quickly as possible. See if you can find ways to reduce your spending each month and free up some cash that you can use to</v>
      </c>
    </row>
    <row r="440" ht="0.75" customHeight="1"/>
    <row r="441" ht="0.75" customHeight="1"/>
    <row r="442" ht="0.75" customHeight="1"/>
    <row r="443" ht="0.75" customHeight="1"/>
    <row r="444" ht="0.75" customHeight="1"/>
    <row r="445" ht="0.75" customHeight="1"/>
    <row r="446" ht="0.75" customHeight="1"/>
    <row r="447" ht="0.75" customHeight="1"/>
    <row r="448" ht="0.75" customHeight="1"/>
    <row r="449" ht="0.75" customHeight="1"/>
    <row r="450" ht="0.75" customHeight="1"/>
    <row r="451" ht="0.75" customHeight="1"/>
    <row r="452" ht="0.75" customHeight="1"/>
    <row r="453" ht="0.75" customHeight="1"/>
    <row r="454" ht="0.75" customHeight="1"/>
    <row r="455" ht="0.75" customHeight="1"/>
    <row r="456" ht="0.75" customHeight="1"/>
    <row r="457" ht="0.75" customHeight="1"/>
    <row r="458" ht="0.75" customHeight="1"/>
    <row r="459" ht="0.75" customHeight="1"/>
    <row r="460" ht="0.75" customHeight="1"/>
    <row r="461" ht="0.75" customHeight="1"/>
    <row r="462" ht="0.75" customHeight="1"/>
    <row r="463" ht="0.75" customHeight="1"/>
    <row r="464" ht="0.75" customHeight="1"/>
    <row r="465" ht="0.75" customHeight="1"/>
    <row r="466" ht="0.75" customHeight="1"/>
    <row r="467" ht="0.75" customHeight="1"/>
    <row r="468" ht="0.75" customHeight="1"/>
    <row r="469" ht="0.75" customHeight="1"/>
    <row r="470" ht="0.75" customHeight="1"/>
    <row r="471" ht="0.75" customHeight="1"/>
    <row r="472" ht="0.75" customHeight="1"/>
    <row r="473" ht="0.75" customHeight="1"/>
    <row r="474" ht="0.75" customHeight="1"/>
    <row r="475" ht="0.75" customHeight="1"/>
    <row r="476" ht="0.75" customHeight="1"/>
    <row r="477" ht="0.75" customHeight="1"/>
    <row r="478" ht="0.75" customHeight="1"/>
    <row r="479" ht="0.75" customHeight="1"/>
    <row r="480" ht="0.75" customHeight="1"/>
    <row r="481" ht="0.75" customHeight="1"/>
    <row r="482" ht="0.75" customHeight="1"/>
    <row r="483" ht="0.75" customHeight="1"/>
    <row r="484" ht="0.75" customHeight="1"/>
    <row r="485" ht="0.75" customHeight="1"/>
    <row r="486" ht="0.75" customHeight="1"/>
    <row r="487" ht="0.75" customHeight="1"/>
    <row r="488" ht="0.75" customHeight="1"/>
    <row r="489" ht="0.75" customHeight="1"/>
    <row r="490" ht="0.75" customHeight="1"/>
    <row r="491" ht="0.75" customHeight="1"/>
    <row r="492" ht="0.75" customHeight="1"/>
    <row r="493" ht="0.75" customHeight="1"/>
    <row r="494" ht="0.75" customHeight="1"/>
    <row r="495" ht="0.75" customHeight="1"/>
    <row r="496" ht="0.75" customHeight="1"/>
    <row r="497" ht="0.75" customHeight="1"/>
    <row r="498" ht="0.75" customHeight="1"/>
    <row r="499" ht="0.75" customHeight="1"/>
    <row r="500" ht="0.75" customHeight="1"/>
    <row r="501" ht="0.75" customHeight="1"/>
    <row r="502" ht="0.75" customHeight="1"/>
    <row r="503" ht="0.75" customHeight="1"/>
    <row r="504" ht="0.75" customHeight="1"/>
    <row r="505" ht="0.75" customHeight="1"/>
    <row r="506" ht="0.75" customHeight="1"/>
    <row r="507" ht="0.75" customHeight="1"/>
    <row r="508" ht="0.75" customHeight="1"/>
    <row r="509" ht="0.75" customHeight="1"/>
    <row r="510" ht="0.75" customHeight="1"/>
    <row r="511" ht="0.75" customHeight="1"/>
    <row r="512" ht="0.75" customHeight="1"/>
    <row r="513" ht="0.75" customHeight="1"/>
    <row r="514" ht="0.75" customHeight="1"/>
    <row r="515" ht="0.75" customHeight="1"/>
    <row r="516" ht="0.75" customHeight="1"/>
    <row r="517" ht="0.75" customHeight="1"/>
    <row r="518" ht="0.75" customHeight="1"/>
    <row r="519" ht="0.75" customHeight="1"/>
    <row r="520" ht="0.75" customHeight="1"/>
    <row r="521" ht="0.75" customHeight="1"/>
    <row r="522" ht="0.75" customHeight="1"/>
    <row r="523" ht="0.75" customHeight="1"/>
    <row r="524" ht="0.75" customHeight="1"/>
    <row r="525" ht="0.75" customHeight="1"/>
    <row r="526" ht="0.75" customHeight="1"/>
    <row r="527" ht="0.75" customHeight="1"/>
    <row r="528" ht="0.75" customHeight="1"/>
    <row r="529" ht="0.75" customHeight="1"/>
    <row r="530" ht="0.75" customHeight="1"/>
    <row r="531" ht="0.75" customHeight="1"/>
    <row r="532" ht="0.75" customHeight="1"/>
    <row r="533" ht="0.75" customHeight="1"/>
    <row r="534" ht="0.75" customHeight="1"/>
    <row r="535" ht="0.75" customHeight="1"/>
    <row r="536" ht="0.75" customHeight="1"/>
    <row r="537" ht="0.75" customHeight="1"/>
    <row r="538" ht="0.75" customHeight="1"/>
    <row r="539" ht="0.75" customHeight="1"/>
    <row r="540" ht="0.75" customHeight="1"/>
    <row r="541" ht="0.75" customHeight="1"/>
    <row r="542" ht="0.75" customHeight="1"/>
    <row r="543" ht="0.75" customHeight="1"/>
    <row r="544" ht="0.75" customHeight="1"/>
    <row r="545" ht="0.75" customHeight="1"/>
    <row r="546" ht="0.75" customHeight="1"/>
    <row r="547" ht="0.75" customHeight="1"/>
    <row r="548" ht="0.75" customHeight="1"/>
    <row r="549" ht="0.75" customHeight="1"/>
    <row r="550" ht="0.75" customHeight="1"/>
    <row r="551" ht="0.75" customHeight="1"/>
    <row r="552" ht="0.75" customHeight="1"/>
    <row r="553" ht="0.75" customHeight="1"/>
    <row r="554" ht="0.75" customHeight="1"/>
    <row r="555" ht="0.75" customHeight="1"/>
    <row r="556" ht="0.75" customHeight="1"/>
    <row r="557" ht="0.75" customHeight="1"/>
    <row r="558" ht="0.75" customHeight="1"/>
    <row r="559" ht="0.75" customHeight="1"/>
    <row r="560" ht="0.75" customHeight="1"/>
    <row r="561" ht="0.75" customHeight="1"/>
    <row r="562" ht="0.75" customHeight="1"/>
    <row r="563" ht="0.75" customHeight="1"/>
    <row r="564" ht="0.75" customHeight="1"/>
    <row r="565" ht="0.75" customHeight="1"/>
    <row r="566" ht="0.75" customHeight="1"/>
    <row r="567" ht="0.75" customHeight="1"/>
    <row r="568" ht="0.75" customHeight="1"/>
    <row r="569" ht="0.75" customHeight="1"/>
    <row r="570" ht="0.75" customHeight="1"/>
    <row r="571" ht="0.75" customHeight="1"/>
    <row r="572" ht="0.75" customHeight="1"/>
    <row r="573" ht="0.75" customHeight="1"/>
    <row r="574" ht="0.75" customHeight="1"/>
    <row r="575" ht="0.75" customHeight="1"/>
    <row r="576" ht="0.75" customHeight="1"/>
    <row r="577" ht="0.75" customHeight="1"/>
    <row r="578" ht="0.75" customHeight="1"/>
    <row r="579" ht="0.75" customHeight="1"/>
    <row r="580" ht="0.75" customHeight="1"/>
    <row r="581" ht="0.75" customHeight="1"/>
    <row r="582" ht="0.75" customHeight="1"/>
    <row r="583" ht="0.75" customHeight="1"/>
    <row r="584" ht="0.75" customHeight="1"/>
    <row r="585" ht="0.75" customHeight="1"/>
    <row r="586" ht="0.75" customHeight="1"/>
    <row r="587" ht="0.75" customHeight="1"/>
    <row r="588" ht="0.75" customHeight="1"/>
    <row r="589" ht="0.75" customHeight="1"/>
    <row r="590" ht="0.75" customHeight="1"/>
    <row r="591" ht="0.75" customHeight="1"/>
    <row r="592" ht="0.75" customHeight="1"/>
    <row r="593" ht="0.75" customHeight="1"/>
    <row r="594" ht="0.75" customHeight="1"/>
    <row r="595" ht="0.75" customHeight="1"/>
    <row r="596" ht="0.75" customHeight="1"/>
    <row r="597" ht="0.75" customHeight="1"/>
    <row r="598" ht="0.75" customHeight="1"/>
    <row r="599" ht="0.75" customHeight="1"/>
    <row r="600" ht="0.75" customHeight="1"/>
    <row r="601" ht="0.75" customHeight="1"/>
    <row r="602" ht="0.75" customHeight="1"/>
    <row r="603" ht="0.75" customHeight="1"/>
    <row r="604" ht="0.75" customHeight="1"/>
    <row r="605" ht="0.75" customHeight="1"/>
    <row r="606" ht="0.75" customHeight="1"/>
    <row r="607" ht="0.75" customHeight="1"/>
    <row r="608" ht="0.75" customHeight="1"/>
    <row r="609" ht="0.75" customHeight="1"/>
    <row r="610" ht="0.75" customHeight="1"/>
    <row r="611" ht="0.75" customHeight="1"/>
    <row r="612" ht="0.75" customHeight="1"/>
    <row r="613" ht="0.75" customHeight="1"/>
    <row r="614" ht="0.75" customHeight="1"/>
    <row r="615" ht="0.75" customHeight="1"/>
    <row r="616" ht="0.75" customHeight="1"/>
    <row r="617" ht="0.75" customHeight="1"/>
    <row r="618" ht="0.75" customHeight="1"/>
    <row r="619" ht="0.75" customHeight="1"/>
    <row r="620" ht="0.75" customHeight="1"/>
    <row r="621" ht="0.75" customHeight="1"/>
    <row r="622" ht="0.75" customHeight="1"/>
    <row r="623" ht="0.75" customHeight="1"/>
    <row r="624" ht="0.75" customHeight="1"/>
    <row r="625" ht="0.75" customHeight="1"/>
    <row r="626" ht="0.75" customHeight="1"/>
    <row r="627" ht="0.75" customHeight="1"/>
    <row r="628" ht="0.75" customHeight="1"/>
    <row r="629" ht="0.75" customHeight="1"/>
    <row r="630" ht="0.75" customHeight="1"/>
    <row r="631" ht="0.75" customHeight="1"/>
    <row r="632" ht="0.75" customHeight="1"/>
    <row r="633" ht="0.75" customHeight="1"/>
    <row r="634" ht="0.75" customHeight="1"/>
    <row r="635" ht="0.75" customHeight="1"/>
    <row r="636" ht="0.75" customHeight="1"/>
    <row r="637" ht="0.75" customHeight="1"/>
    <row r="638" ht="0.75" customHeight="1"/>
    <row r="639" ht="0.75" customHeight="1"/>
    <row r="640" ht="0.75" customHeight="1"/>
    <row r="641" ht="0.75" customHeight="1"/>
    <row r="642" ht="0.75" customHeight="1"/>
    <row r="643" ht="0.75" customHeight="1"/>
    <row r="644" ht="0.75" customHeight="1"/>
    <row r="645" ht="0.75" customHeight="1"/>
    <row r="646" ht="0.75" customHeight="1"/>
    <row r="647" ht="0.75" customHeight="1"/>
    <row r="648" ht="0.75" customHeight="1"/>
    <row r="649" ht="0.75" customHeight="1"/>
    <row r="650" ht="0.75" customHeight="1"/>
    <row r="651" ht="0.75" customHeight="1"/>
    <row r="652" ht="0.75" customHeight="1"/>
    <row r="653" ht="0.75" customHeight="1"/>
    <row r="654" ht="0.75" customHeight="1"/>
    <row r="655" ht="0.75" customHeight="1"/>
    <row r="656" ht="0.75" customHeight="1"/>
    <row r="657" ht="0.75" customHeight="1"/>
    <row r="658" ht="0.75" customHeight="1"/>
    <row r="659" ht="0.75" customHeight="1"/>
    <row r="660" ht="0.75" customHeight="1"/>
    <row r="661" ht="0.75" customHeight="1"/>
    <row r="662" ht="0.75" customHeight="1"/>
    <row r="663" ht="0.75" customHeight="1"/>
    <row r="664" ht="0.75" customHeight="1"/>
    <row r="665" ht="0.75" customHeight="1"/>
    <row r="666" ht="0.75" customHeight="1"/>
    <row r="667" ht="0.75" customHeight="1"/>
    <row r="668" ht="0.75" customHeight="1"/>
    <row r="669" ht="0.75" customHeight="1"/>
    <row r="670" ht="0.75" customHeight="1"/>
    <row r="671" ht="0.75" customHeight="1"/>
    <row r="672" ht="0.75" customHeight="1"/>
    <row r="673" ht="0.75" customHeight="1"/>
    <row r="674" ht="0.75" customHeight="1"/>
    <row r="675" ht="0.75" customHeight="1"/>
    <row r="676" ht="0.75" customHeight="1"/>
    <row r="677" ht="0.75" customHeight="1"/>
    <row r="678" ht="0.75" customHeight="1"/>
    <row r="679" ht="0.75" customHeight="1"/>
    <row r="680" ht="0.75" customHeight="1"/>
    <row r="681" ht="0.75" customHeight="1"/>
    <row r="682" ht="0.75" customHeight="1"/>
    <row r="683" ht="0.75" customHeight="1"/>
    <row r="684" ht="0.75" customHeight="1"/>
    <row r="685" ht="0.75" customHeight="1"/>
    <row r="686" ht="0.75" customHeight="1"/>
    <row r="687" ht="0.75" customHeight="1"/>
    <row r="688" ht="0.75" customHeight="1"/>
    <row r="689" ht="0.75" customHeight="1"/>
    <row r="690" ht="0.75" customHeight="1"/>
    <row r="691" ht="0.75" customHeight="1"/>
    <row r="692" ht="0.75" customHeight="1"/>
    <row r="693" ht="0.75" customHeight="1"/>
    <row r="694" ht="0.75" customHeight="1"/>
    <row r="695" ht="0.75" customHeight="1"/>
    <row r="696" ht="0.75" customHeight="1"/>
    <row r="697" ht="0.75" customHeight="1"/>
    <row r="698" ht="0.75" customHeight="1"/>
    <row r="699" ht="0.75" customHeight="1"/>
    <row r="700" ht="0.75" customHeight="1"/>
    <row r="701" ht="0.75" customHeight="1"/>
    <row r="702" ht="0.75" customHeight="1"/>
    <row r="703" ht="0.75" customHeight="1"/>
    <row r="704" ht="0.75" customHeight="1"/>
    <row r="705" ht="0.75" customHeight="1"/>
    <row r="706" ht="0.75" customHeight="1"/>
    <row r="707" ht="0.75" customHeight="1"/>
    <row r="708" ht="0.75" customHeight="1"/>
    <row r="709" ht="0.75" customHeight="1"/>
    <row r="710" ht="0.75" customHeight="1"/>
    <row r="711" ht="0.75" customHeight="1"/>
    <row r="712" ht="0.75" customHeight="1"/>
    <row r="713" ht="0.75" customHeight="1"/>
    <row r="714" ht="0.75" customHeight="1"/>
    <row r="715" ht="0.75" customHeight="1"/>
    <row r="716" ht="0.75" customHeight="1"/>
    <row r="717" ht="0.75" customHeight="1"/>
    <row r="718" ht="0.75" customHeight="1"/>
    <row r="719" ht="0.75" customHeight="1"/>
    <row r="720" ht="0.75" customHeight="1"/>
    <row r="721" ht="0.75" customHeight="1"/>
    <row r="722" ht="0.75" customHeight="1"/>
    <row r="723" ht="0.75" customHeight="1"/>
    <row r="724" ht="0.75" customHeight="1"/>
    <row r="725" ht="0.75" customHeight="1"/>
    <row r="726" ht="0.75" customHeight="1"/>
    <row r="727" ht="0.75" customHeight="1"/>
    <row r="728" ht="0.75" customHeight="1"/>
    <row r="729" ht="0.75" customHeight="1"/>
    <row r="730" ht="0.75" customHeight="1"/>
    <row r="731" ht="0.75" customHeight="1"/>
    <row r="732" ht="0.75" customHeight="1"/>
    <row r="733" ht="0.75" customHeight="1"/>
    <row r="734" ht="0.75" customHeight="1"/>
    <row r="735" ht="0.75" customHeight="1"/>
    <row r="736" ht="0.75" customHeight="1"/>
    <row r="737" ht="0.75" customHeight="1"/>
    <row r="738" ht="0.75" customHeight="1"/>
    <row r="739" ht="0.75" customHeight="1"/>
    <row r="740" ht="0.75" customHeight="1"/>
    <row r="741" ht="0.75" customHeight="1"/>
    <row r="742" ht="0.75" customHeight="1"/>
    <row r="743" ht="0.75" customHeight="1"/>
    <row r="744" ht="0.75" customHeight="1"/>
    <row r="745" ht="0.75" customHeight="1"/>
    <row r="746" ht="0.75" customHeight="1"/>
    <row r="747" ht="0.75" customHeight="1"/>
    <row r="748" ht="0.75" customHeight="1"/>
    <row r="749" ht="0.75" customHeight="1"/>
    <row r="750" ht="0.75" customHeight="1"/>
    <row r="751" ht="0.75" customHeight="1"/>
    <row r="752" ht="0.75" customHeight="1"/>
    <row r="753" ht="0.75" customHeight="1"/>
    <row r="754" ht="0.75" customHeight="1"/>
    <row r="755" ht="0.75" customHeight="1"/>
    <row r="756" ht="0.75" customHeight="1"/>
    <row r="757" ht="0.75" customHeight="1"/>
    <row r="758" ht="0.75" customHeight="1"/>
    <row r="759" ht="0.75" customHeight="1"/>
    <row r="760" ht="0.75" customHeight="1"/>
    <row r="761" ht="0.75" customHeight="1"/>
    <row r="762" ht="0.75" customHeight="1"/>
    <row r="763" ht="0.75" customHeight="1"/>
    <row r="764" ht="0.75" customHeight="1"/>
    <row r="765" ht="0.75" customHeight="1"/>
    <row r="766" ht="0.75" customHeight="1"/>
    <row r="767" ht="0.75" customHeight="1"/>
    <row r="768" ht="0.75" customHeight="1"/>
    <row r="769" ht="0.75" customHeight="1"/>
    <row r="770" ht="0.75" customHeight="1"/>
    <row r="771" ht="0.75" customHeight="1"/>
    <row r="772" ht="0.75" customHeight="1"/>
    <row r="773" ht="0.75" customHeight="1"/>
    <row r="774" ht="0.75" customHeight="1"/>
    <row r="775" ht="0.75" customHeight="1"/>
    <row r="776" ht="0.75" customHeight="1"/>
    <row r="777" ht="0.75" customHeight="1"/>
    <row r="778" ht="0.75" customHeight="1"/>
    <row r="779" ht="0.75" customHeight="1"/>
    <row r="780" ht="0.75" customHeight="1"/>
    <row r="781" ht="0.75" customHeight="1"/>
    <row r="782" ht="0.75" customHeight="1"/>
    <row r="783" ht="0.75" customHeight="1"/>
    <row r="784" ht="0.75" customHeight="1"/>
    <row r="785" ht="0.75" customHeight="1"/>
    <row r="786" ht="0.75" customHeight="1"/>
    <row r="787" ht="0.75" customHeight="1"/>
    <row r="788" ht="0.75" customHeight="1"/>
    <row r="789" ht="0.75" customHeight="1"/>
    <row r="790" ht="0.75" customHeight="1"/>
    <row r="791" ht="0.75" customHeight="1"/>
    <row r="792" ht="0.75" customHeight="1"/>
    <row r="793" ht="0.75" customHeight="1"/>
    <row r="794" ht="0.75" customHeight="1"/>
    <row r="795" ht="0.75" customHeight="1"/>
    <row r="796" ht="0.75" customHeight="1"/>
    <row r="797" ht="0.75" customHeight="1"/>
    <row r="798" ht="0.75" customHeight="1"/>
    <row r="799" ht="0.75" customHeight="1"/>
    <row r="800" ht="0.75" customHeight="1"/>
    <row r="801" ht="0.75" customHeight="1"/>
    <row r="802" ht="0.75" customHeight="1"/>
    <row r="803" ht="0.75" customHeight="1"/>
    <row r="804" ht="0.75" customHeight="1"/>
    <row r="805" ht="0.75" customHeight="1"/>
    <row r="806" ht="0.75" customHeight="1"/>
    <row r="807" ht="0.75" customHeight="1"/>
    <row r="808" ht="0.75" customHeight="1"/>
    <row r="809" ht="0.75" customHeight="1"/>
    <row r="810" ht="0.75" customHeight="1"/>
    <row r="811" ht="0.75" customHeight="1"/>
    <row r="812" ht="0.75" customHeight="1"/>
    <row r="813" ht="0.75" customHeight="1"/>
    <row r="814" ht="0.75" customHeight="1"/>
    <row r="815" ht="0.75" customHeight="1"/>
    <row r="816" ht="0.75" customHeight="1"/>
    <row r="817" ht="0.75" customHeight="1"/>
    <row r="818" ht="0.75" customHeight="1"/>
    <row r="819" ht="0.75" customHeight="1"/>
    <row r="820" ht="0.75" customHeight="1"/>
    <row r="821" ht="0.75" customHeight="1"/>
    <row r="822" ht="0.75" customHeight="1"/>
    <row r="823" ht="0.75" customHeight="1"/>
    <row r="824" ht="0.75" customHeight="1"/>
    <row r="825" ht="0.75" customHeight="1"/>
    <row r="826" ht="0.75" customHeight="1"/>
    <row r="827" ht="0.75" customHeight="1"/>
    <row r="828" ht="0.75" customHeight="1"/>
    <row r="829" ht="0.75" customHeight="1"/>
    <row r="830" ht="0.75" customHeight="1"/>
    <row r="831" ht="0.75" customHeight="1"/>
    <row r="832" ht="0.75" customHeight="1"/>
    <row r="833" ht="0.75" customHeight="1"/>
    <row r="834" ht="0.75" customHeight="1"/>
    <row r="835" ht="0.75" customHeight="1"/>
    <row r="836" ht="0.75" customHeight="1"/>
    <row r="837" ht="0.75" customHeight="1"/>
    <row r="838" ht="0.75" customHeight="1"/>
    <row r="839" ht="0.75" customHeight="1"/>
    <row r="840" ht="0.75" customHeight="1"/>
    <row r="841" ht="0.75" customHeight="1"/>
    <row r="842" ht="0.75" customHeight="1"/>
    <row r="843" ht="0.75" customHeight="1"/>
    <row r="844" ht="0.75" customHeight="1"/>
    <row r="845" ht="0.75" customHeight="1"/>
    <row r="846" ht="0.75" customHeight="1"/>
    <row r="847" ht="0.75" customHeight="1"/>
    <row r="848" ht="0.75" customHeight="1"/>
    <row r="849" ht="0.75" customHeight="1"/>
    <row r="850" ht="0.75" customHeight="1"/>
    <row r="851" ht="0.75" customHeight="1"/>
    <row r="852" ht="0.75" customHeight="1"/>
    <row r="853" ht="0.75" customHeight="1"/>
    <row r="854" ht="0.75" customHeight="1"/>
    <row r="855" ht="0.75" customHeight="1"/>
    <row r="856" ht="0.75" customHeight="1"/>
    <row r="857" ht="0.75" customHeight="1"/>
    <row r="858" ht="0.75" customHeight="1"/>
    <row r="859" ht="0.75" customHeight="1"/>
    <row r="860" ht="0.75" customHeight="1"/>
    <row r="861" ht="0.75" customHeight="1"/>
    <row r="862" ht="0.75" customHeight="1"/>
    <row r="863" ht="0.75" customHeight="1"/>
    <row r="864" ht="0.75" customHeight="1"/>
    <row r="865" ht="0.75" customHeight="1"/>
    <row r="866" ht="0.75" customHeight="1"/>
    <row r="867" ht="0.75" customHeight="1"/>
    <row r="868" ht="0.75" customHeight="1"/>
    <row r="869" ht="0.75" customHeight="1"/>
    <row r="870" ht="0.75" customHeight="1"/>
    <row r="871" ht="0.75" customHeight="1"/>
    <row r="872" ht="0.75" customHeight="1"/>
    <row r="873" ht="0.75" customHeight="1"/>
    <row r="874" ht="0.75" customHeight="1"/>
    <row r="875" ht="0.75" customHeight="1"/>
    <row r="876" ht="0.75" customHeight="1"/>
    <row r="877" ht="0.75" customHeight="1"/>
    <row r="878" ht="0.75" customHeight="1"/>
    <row r="879" ht="0.75" customHeight="1"/>
    <row r="880" ht="0.75" customHeight="1"/>
    <row r="881" ht="0.75" customHeight="1"/>
    <row r="882" ht="0.75" customHeight="1"/>
    <row r="883" ht="0.75" customHeight="1"/>
    <row r="884" ht="0.75" customHeight="1"/>
    <row r="885" ht="0.75" customHeight="1"/>
    <row r="886" ht="0.75" customHeight="1"/>
    <row r="887" ht="0.75" customHeight="1"/>
    <row r="888" ht="0.75" customHeight="1"/>
    <row r="889" ht="0.75" customHeight="1"/>
    <row r="890" ht="0.75" customHeight="1"/>
    <row r="891" ht="0.75" customHeight="1"/>
    <row r="892" ht="0.75" customHeight="1"/>
    <row r="893" ht="0.75" customHeight="1"/>
    <row r="894" ht="0.75" customHeight="1"/>
    <row r="895" ht="0.75" customHeight="1"/>
    <row r="896" ht="0.75" customHeight="1"/>
    <row r="897" ht="0.75" customHeight="1"/>
    <row r="898" ht="0.75" customHeight="1"/>
    <row r="899" ht="0.75" customHeight="1"/>
    <row r="900" ht="0.75" customHeight="1"/>
    <row r="901" ht="0.75" customHeight="1"/>
    <row r="902" ht="0.75" customHeight="1"/>
    <row r="903" ht="0.75" customHeight="1"/>
    <row r="904" ht="0.75" customHeight="1"/>
    <row r="905" ht="0.75" customHeight="1"/>
    <row r="906" ht="0.75" customHeight="1"/>
    <row r="907" ht="0.75" customHeight="1"/>
    <row r="908" ht="0.75" customHeight="1"/>
    <row r="909" ht="0.75" customHeight="1"/>
    <row r="910" ht="0.75" customHeight="1"/>
    <row r="911" ht="0.75" customHeight="1"/>
    <row r="912" ht="0.75" customHeight="1"/>
    <row r="913" ht="0.75" customHeight="1"/>
    <row r="914" ht="0.75" customHeight="1"/>
    <row r="915" ht="0.75" customHeight="1"/>
    <row r="916" ht="0.75" customHeight="1"/>
    <row r="917" ht="0.75" customHeight="1"/>
    <row r="918" ht="0.75" customHeight="1"/>
    <row r="919" ht="0.75" customHeight="1"/>
    <row r="920" ht="0.75" customHeight="1"/>
    <row r="921" ht="0.75" customHeight="1"/>
    <row r="922" ht="0.75" customHeight="1"/>
    <row r="923" ht="0.75" customHeight="1"/>
    <row r="924" ht="0.75" customHeight="1"/>
    <row r="925" ht="0.75" customHeight="1"/>
    <row r="926" ht="0.75" customHeight="1"/>
    <row r="927" ht="0.75" customHeight="1"/>
    <row r="928" ht="0.75" customHeight="1"/>
    <row r="929" ht="0.75" customHeight="1"/>
    <row r="930" ht="0.75" customHeight="1"/>
    <row r="931" ht="0.75" customHeight="1"/>
    <row r="932" ht="0.75" customHeight="1"/>
    <row r="933" ht="0.75" customHeight="1"/>
    <row r="934" ht="0.75" customHeight="1"/>
    <row r="935" ht="0.75" customHeight="1"/>
    <row r="936" ht="0.75" customHeight="1"/>
    <row r="937" ht="0.75" customHeight="1"/>
    <row r="938" ht="0.75" customHeight="1"/>
    <row r="939" ht="0.75" customHeight="1"/>
    <row r="940" ht="0.75" customHeight="1"/>
    <row r="941" ht="0.75" customHeight="1"/>
    <row r="942" ht="0.75" customHeight="1"/>
    <row r="943" ht="0.75" customHeight="1"/>
    <row r="944" ht="0.75" customHeight="1"/>
    <row r="945" ht="0.75" customHeight="1"/>
    <row r="946" ht="0.75" customHeight="1"/>
    <row r="947" ht="0.75" customHeight="1"/>
    <row r="948" ht="0.75" customHeight="1"/>
    <row r="949" ht="0.75" customHeight="1"/>
    <row r="950" ht="0.75" customHeight="1"/>
    <row r="951" ht="0.75" customHeight="1"/>
    <row r="952" ht="0.75" customHeight="1"/>
    <row r="953" ht="0.75" customHeight="1"/>
    <row r="954" ht="0.75" customHeight="1"/>
    <row r="955" ht="0.75" customHeight="1"/>
    <row r="956" ht="0.75" customHeight="1"/>
    <row r="957" ht="0.75" customHeight="1"/>
    <row r="958" ht="0.75" customHeight="1"/>
    <row r="959" ht="0.75" customHeight="1"/>
    <row r="960" ht="0.75" customHeight="1"/>
    <row r="961" ht="0.75" customHeight="1"/>
    <row r="962" ht="0.75" customHeight="1"/>
    <row r="963" ht="0.75" customHeight="1"/>
    <row r="964" ht="0.75" customHeight="1"/>
    <row r="965" ht="0.75" customHeight="1"/>
    <row r="966" ht="0.75" customHeight="1"/>
    <row r="967" ht="0.75" customHeight="1"/>
    <row r="968" ht="0.75" customHeight="1"/>
    <row r="969" ht="0.75" customHeight="1"/>
    <row r="970" ht="0.75" customHeight="1"/>
    <row r="971" ht="0.75" customHeight="1"/>
    <row r="972" ht="0.75" customHeight="1"/>
    <row r="973" ht="0.75" customHeight="1"/>
    <row r="974" ht="0.75" customHeight="1"/>
    <row r="975" ht="0.75" customHeight="1"/>
    <row r="976" ht="0.75" customHeight="1"/>
    <row r="977" ht="0.75" customHeight="1"/>
    <row r="978" ht="0.75" customHeight="1"/>
    <row r="979" ht="0.75" customHeight="1"/>
    <row r="980" ht="0.75" customHeight="1"/>
    <row r="981" ht="0.75" customHeight="1"/>
    <row r="982" ht="0.75" customHeight="1"/>
    <row r="983" ht="0.75" customHeight="1"/>
    <row r="984" ht="0.75" customHeight="1"/>
    <row r="985" ht="0.75" customHeight="1"/>
    <row r="986" ht="0.75" customHeight="1"/>
    <row r="987" ht="0.75" customHeight="1"/>
    <row r="988" ht="0.75" customHeight="1"/>
    <row r="989" ht="0.75" customHeight="1"/>
    <row r="990" ht="0.75" customHeight="1"/>
    <row r="991" ht="0.75" customHeight="1"/>
    <row r="992" ht="0.75" customHeight="1"/>
    <row r="993" ht="0.75" customHeight="1"/>
    <row r="994" ht="0.75" customHeight="1"/>
    <row r="995" ht="0.75" customHeight="1"/>
    <row r="996" ht="0.75" customHeight="1"/>
    <row r="997" ht="0.75" customHeight="1"/>
    <row r="998" ht="0.75" customHeight="1"/>
    <row r="999" ht="0.75" customHeight="1"/>
    <row r="1000" ht="0.75" customHeight="1"/>
    <row r="1001" ht="0.75" customHeight="1"/>
    <row r="1002" ht="0.75" customHeight="1"/>
    <row r="1003" ht="0.75" customHeight="1"/>
    <row r="1004" ht="0.75" customHeight="1"/>
    <row r="1005" ht="0.75" customHeight="1"/>
    <row r="1006" ht="0.75" customHeight="1"/>
    <row r="1007" ht="0.75" customHeight="1"/>
    <row r="1008" ht="0.75" customHeight="1"/>
    <row r="1009" ht="0.75" customHeight="1"/>
    <row r="1010" ht="0.75" customHeight="1"/>
    <row r="1011" ht="0.75" customHeight="1"/>
    <row r="1012" ht="0.75" customHeight="1"/>
    <row r="1013" ht="0.75" customHeight="1"/>
    <row r="1014" ht="0.75" customHeight="1"/>
    <row r="1015" ht="0.75" customHeight="1"/>
    <row r="1016" ht="0.75" customHeight="1"/>
    <row r="1017" ht="0.75" customHeight="1"/>
    <row r="1018" ht="0.75" customHeight="1"/>
    <row r="1019" ht="0.75" customHeight="1"/>
    <row r="1020" ht="0.75" customHeight="1"/>
    <row r="1021" ht="0.75" customHeight="1"/>
    <row r="1022" ht="0.75" customHeight="1"/>
    <row r="1023" ht="0.75" customHeight="1"/>
    <row r="1024" ht="0.75" customHeight="1"/>
    <row r="1025" ht="0.75" customHeight="1"/>
    <row r="1026" ht="0.75" customHeight="1"/>
    <row r="1027" ht="0.75" customHeight="1"/>
    <row r="1028" ht="0.75" customHeight="1"/>
    <row r="1029" ht="0.75" customHeight="1"/>
    <row r="1030" ht="0.75" customHeight="1"/>
    <row r="1031" ht="0.75" customHeight="1"/>
    <row r="1032" ht="0.75" customHeight="1"/>
    <row r="1033" ht="0.75" customHeight="1"/>
    <row r="1034" ht="0.75" customHeight="1"/>
    <row r="1035" ht="0.75" customHeight="1"/>
    <row r="1036" ht="0.75" customHeight="1"/>
    <row r="1037" ht="0.75" customHeight="1"/>
    <row r="1038" ht="0.75" customHeight="1"/>
    <row r="1039" ht="0.75" customHeight="1"/>
    <row r="1040" ht="0.75" customHeight="1"/>
    <row r="1041" ht="0.75" customHeight="1"/>
    <row r="1042" ht="0.75" customHeight="1"/>
    <row r="1043" ht="0.75" customHeight="1"/>
    <row r="1044" ht="0.75" customHeight="1"/>
    <row r="1045" ht="0.75" customHeight="1"/>
    <row r="1046" ht="0.75" customHeight="1"/>
    <row r="1047" ht="0.75" customHeight="1"/>
    <row r="1048" ht="0.75" customHeight="1"/>
    <row r="1049" ht="0.75" customHeight="1"/>
    <row r="1050" ht="0.75" customHeight="1"/>
    <row r="1051" ht="0.75" customHeight="1"/>
    <row r="1052" ht="0.75" customHeight="1"/>
    <row r="1053" ht="0.75" customHeight="1"/>
    <row r="1054" ht="0.75" customHeight="1"/>
    <row r="1055" ht="0.75" customHeight="1"/>
    <row r="1056" ht="0.75" customHeight="1"/>
    <row r="1057" ht="0.75" customHeight="1"/>
    <row r="1058" ht="0.75" customHeight="1"/>
    <row r="1059" ht="0.75" customHeight="1"/>
    <row r="1060" ht="0.75" customHeight="1"/>
    <row r="1061" ht="0.75" customHeight="1"/>
    <row r="1062" ht="0.75" customHeight="1"/>
    <row r="1063" ht="0.75" customHeight="1"/>
    <row r="1064" ht="0.75" customHeight="1"/>
    <row r="1065" ht="0.75" customHeight="1"/>
    <row r="1066" ht="0.75" customHeight="1"/>
    <row r="1067" ht="0.75" customHeight="1"/>
    <row r="1068" ht="0.75" customHeight="1"/>
    <row r="1069" ht="0.75" customHeight="1"/>
    <row r="1070" ht="0.75" customHeight="1"/>
    <row r="1071" ht="0.75" customHeight="1"/>
    <row r="1072" ht="0.75" customHeight="1"/>
    <row r="1073" ht="0.75" customHeight="1"/>
    <row r="1074" ht="0.75" customHeight="1"/>
    <row r="1075" ht="0.75" customHeight="1"/>
    <row r="1076" ht="0.75" customHeight="1"/>
    <row r="1077" ht="0.75" customHeight="1"/>
    <row r="1078" ht="0.75" customHeight="1"/>
    <row r="1079" ht="0.75" customHeight="1"/>
    <row r="1080" ht="0.75" customHeight="1"/>
    <row r="1081" ht="0.75" customHeight="1"/>
    <row r="1082" ht="0.75" customHeight="1"/>
    <row r="1083" ht="0.75" customHeight="1"/>
    <row r="1084" ht="0.75" customHeight="1"/>
    <row r="1085" ht="0.75" customHeight="1"/>
    <row r="1086" ht="0.75" customHeight="1"/>
    <row r="1087" ht="0.75" customHeight="1"/>
    <row r="1088" ht="0.75" customHeight="1"/>
    <row r="1089" ht="0.75" customHeight="1"/>
    <row r="1090" ht="0.75" customHeight="1"/>
    <row r="1091" ht="0.75" customHeight="1"/>
    <row r="1092" ht="0.75" customHeight="1"/>
    <row r="1093" ht="0.75" customHeight="1"/>
    <row r="1094" ht="0.75" customHeight="1"/>
    <row r="1095" ht="0.75" customHeight="1"/>
    <row r="1096" ht="0.75" customHeight="1"/>
    <row r="1097" ht="0.75" customHeight="1"/>
    <row r="1098" ht="0.75" customHeight="1"/>
    <row r="1099" ht="0.75" customHeight="1"/>
    <row r="1100" ht="0.75" customHeight="1"/>
    <row r="1101" ht="0.75" customHeight="1"/>
    <row r="1102" ht="0.75" customHeight="1"/>
    <row r="1103" ht="0.75" customHeight="1"/>
    <row r="1104" ht="0.75" customHeight="1"/>
    <row r="1105" ht="0.75" customHeight="1"/>
    <row r="1106" ht="0.75" customHeight="1"/>
    <row r="1107" ht="0.75" customHeight="1"/>
    <row r="1108" ht="0.75" customHeight="1"/>
    <row r="1109" ht="0.75" customHeight="1"/>
    <row r="1110" ht="0.75" customHeight="1"/>
    <row r="1111" ht="0.75" customHeight="1"/>
    <row r="1112" ht="0.75" customHeight="1"/>
    <row r="1113" ht="0.75" customHeight="1"/>
    <row r="1114" ht="0.75" customHeight="1"/>
    <row r="1115" ht="0.75" customHeight="1"/>
    <row r="1116" ht="0.75" customHeight="1"/>
    <row r="1117" ht="0.75" customHeight="1"/>
    <row r="1118" ht="0.75" customHeight="1"/>
    <row r="1119" ht="0.75" customHeight="1"/>
    <row r="1120" ht="0.75" customHeight="1"/>
    <row r="1121" ht="0.75" customHeight="1"/>
    <row r="1122" ht="0.75" customHeight="1"/>
    <row r="1123" ht="0.75" customHeight="1"/>
    <row r="1124" ht="0.75" customHeight="1"/>
    <row r="1125" ht="0.75" customHeight="1"/>
    <row r="1126" ht="0.75" customHeight="1"/>
    <row r="1127" ht="0.75" customHeight="1"/>
    <row r="1128" ht="0.75" customHeight="1"/>
    <row r="1129" ht="0.75" customHeight="1"/>
    <row r="1130" ht="0.75" customHeight="1"/>
    <row r="1131" ht="0.75" customHeight="1"/>
    <row r="1132" ht="0.75" customHeight="1"/>
    <row r="1133" ht="0.75" customHeight="1"/>
    <row r="1134" ht="0.75" customHeight="1"/>
    <row r="1135" ht="0.75" customHeight="1"/>
    <row r="1136" ht="0.75" customHeight="1"/>
    <row r="1137" ht="0.75" customHeight="1"/>
    <row r="1138" ht="0.75" customHeight="1"/>
    <row r="1139" ht="0.75" customHeight="1"/>
    <row r="1140" ht="0.75" customHeight="1"/>
    <row r="1141" ht="0.75" customHeight="1"/>
    <row r="1142" ht="0.75" customHeight="1"/>
    <row r="1143" ht="0.75" customHeight="1"/>
    <row r="1144" ht="0.75" customHeight="1"/>
    <row r="1145" ht="0.75" customHeight="1"/>
    <row r="1146" ht="0.75" customHeight="1"/>
    <row r="1147" ht="0.75" customHeight="1"/>
    <row r="1148" ht="0.75" customHeight="1"/>
    <row r="1149" ht="0.75" customHeight="1"/>
    <row r="1150" ht="0.75" customHeight="1"/>
    <row r="1151" ht="0.75" customHeight="1"/>
    <row r="1152" ht="0.75" customHeight="1"/>
    <row r="1153" ht="0.75" customHeight="1"/>
    <row r="1154" ht="0.75" customHeight="1"/>
    <row r="1155" ht="0.75" customHeight="1"/>
    <row r="1156" ht="0.75" customHeight="1"/>
    <row r="1157" ht="0.75" customHeight="1"/>
    <row r="1158" ht="0.75" customHeight="1"/>
    <row r="1159" ht="0.75" customHeight="1"/>
    <row r="1160" ht="0.75" customHeight="1"/>
    <row r="1161" ht="0.75" customHeight="1"/>
    <row r="1162" ht="0.75" customHeight="1"/>
    <row r="1163" ht="0.75" customHeight="1"/>
    <row r="1164" ht="0.75" customHeight="1"/>
    <row r="1165" ht="0.75" customHeight="1"/>
    <row r="1166" ht="0.75" customHeight="1"/>
    <row r="1167" ht="0.75" customHeight="1"/>
    <row r="1168" ht="0.75" customHeight="1"/>
    <row r="1169" ht="0.75" customHeight="1"/>
    <row r="1170" ht="0.75" customHeight="1"/>
    <row r="1171" ht="0.75" customHeight="1"/>
    <row r="1172" ht="0.75" customHeight="1"/>
    <row r="1173" ht="0.75" customHeight="1"/>
    <row r="1174" ht="0.75" customHeight="1"/>
    <row r="1175" ht="0.75" customHeight="1"/>
    <row r="1176" ht="0.75" customHeight="1"/>
    <row r="1177" ht="0.75" customHeight="1"/>
    <row r="1178" ht="0.75" customHeight="1"/>
    <row r="1179" ht="0.75" customHeight="1"/>
    <row r="1180" ht="0.75" customHeight="1"/>
    <row r="1181" ht="0.75" customHeight="1"/>
    <row r="1182" ht="0.75" customHeight="1"/>
    <row r="1183" ht="0.75" customHeight="1"/>
    <row r="1184" ht="0.75" customHeight="1"/>
    <row r="1185" ht="0.75" customHeight="1"/>
    <row r="1186" ht="0.75" customHeight="1"/>
    <row r="1187" ht="0.75" customHeight="1"/>
    <row r="1188" ht="0.75" customHeight="1"/>
    <row r="1189" ht="0.75" customHeight="1"/>
    <row r="1190" ht="0.75" customHeight="1"/>
    <row r="1191" ht="0.75" customHeight="1"/>
    <row r="1192" ht="0.75" customHeight="1"/>
    <row r="1193" ht="0.75" customHeight="1"/>
    <row r="1194" ht="0.75" customHeight="1"/>
    <row r="1195" ht="0.75" customHeight="1"/>
    <row r="1196" ht="0.75" customHeight="1"/>
    <row r="1197" ht="0.75" customHeight="1"/>
    <row r="1198" ht="0.75" customHeight="1"/>
    <row r="1199" ht="0.75" customHeight="1"/>
    <row r="1200" ht="0.75" customHeight="1"/>
    <row r="1201" ht="0.75" customHeight="1"/>
    <row r="1202" ht="0.75" customHeight="1"/>
    <row r="1203" ht="0.75" customHeight="1"/>
    <row r="1204" ht="0.75" customHeight="1"/>
    <row r="1205" ht="0.75" customHeight="1"/>
    <row r="1206" ht="0.75" customHeight="1"/>
    <row r="1207" ht="0.75" customHeight="1"/>
    <row r="1208" ht="0.75" customHeight="1"/>
    <row r="1209" ht="0.75" customHeight="1"/>
    <row r="1210" ht="0.75" customHeight="1"/>
    <row r="1211" ht="0.75" customHeight="1"/>
    <row r="1212" ht="0.75" customHeight="1"/>
    <row r="1213" ht="0.75" customHeight="1"/>
    <row r="1214" ht="0.75" customHeight="1"/>
    <row r="1215" ht="0.75" customHeight="1"/>
    <row r="1216" ht="0.75" customHeight="1"/>
    <row r="1217" ht="0.75" customHeight="1"/>
    <row r="1218" ht="0.75" customHeight="1"/>
    <row r="1219" ht="0.75" customHeight="1"/>
    <row r="1220" ht="0.75" customHeight="1"/>
    <row r="1221" ht="0.75" customHeight="1"/>
    <row r="1222" ht="0.75" customHeight="1"/>
    <row r="1223" ht="0.75" customHeight="1"/>
    <row r="1224" ht="0.75" customHeight="1"/>
    <row r="1225" ht="0.75" customHeight="1"/>
    <row r="1226" ht="0.75" customHeight="1"/>
    <row r="1227" ht="0.75" customHeight="1"/>
    <row r="1228" ht="0.75" customHeight="1"/>
    <row r="1229" ht="0.75" customHeight="1"/>
    <row r="1230" ht="0.75" customHeight="1"/>
    <row r="1231" ht="0.75" customHeight="1"/>
    <row r="1232" ht="0.75" customHeight="1"/>
    <row r="1233" ht="0.75" customHeight="1"/>
    <row r="1234" ht="0.75" customHeight="1"/>
    <row r="1235" ht="0.75" customHeight="1"/>
    <row r="1236" ht="0.75" customHeight="1"/>
    <row r="1237" ht="0.75" customHeight="1"/>
    <row r="1238" ht="0.75" customHeight="1"/>
    <row r="1239" ht="0.75" customHeight="1"/>
    <row r="1240" ht="0.75" customHeight="1"/>
    <row r="1241" ht="0.75" customHeight="1"/>
    <row r="1242" ht="0.75" customHeight="1"/>
    <row r="1243" ht="0.75" customHeight="1"/>
    <row r="1244" ht="0.75" customHeight="1"/>
    <row r="1245" ht="0.75" customHeight="1"/>
    <row r="1246" ht="0.75" customHeight="1"/>
    <row r="1247" ht="0.75" customHeight="1"/>
    <row r="1248" ht="0.75" customHeight="1"/>
    <row r="1249" ht="0.75" customHeight="1"/>
    <row r="1250" ht="0.75" customHeight="1"/>
    <row r="1251" ht="0.75" customHeight="1"/>
    <row r="1252" ht="0.75" customHeight="1"/>
    <row r="1253" ht="0.75" customHeight="1"/>
    <row r="1254" ht="0.75" customHeight="1"/>
    <row r="1255" ht="0.75" customHeight="1"/>
    <row r="1256" ht="0.75" customHeight="1"/>
    <row r="1257" ht="0.75" customHeight="1"/>
    <row r="1258" ht="0.75" customHeight="1"/>
    <row r="1259" ht="0.75" customHeight="1"/>
    <row r="1260" ht="0.75" customHeight="1"/>
    <row r="1261" ht="0.75" customHeight="1"/>
    <row r="1262" ht="0.75" customHeight="1"/>
    <row r="1263" ht="0.75" customHeight="1"/>
    <row r="1264" ht="0.75" customHeight="1"/>
    <row r="1265" ht="0.75" customHeight="1"/>
    <row r="1266" ht="0.75" customHeight="1"/>
    <row r="1267" ht="0.75" customHeight="1"/>
    <row r="1268" ht="0.75" customHeight="1"/>
    <row r="1269" ht="0.75" customHeight="1"/>
    <row r="1270" ht="0.75" customHeight="1"/>
    <row r="1271" ht="0.75" customHeight="1"/>
    <row r="1272" ht="0.75" customHeight="1"/>
    <row r="1273" ht="0.75" customHeight="1"/>
    <row r="1274" ht="0.75" customHeight="1"/>
    <row r="1275" ht="0.75" customHeight="1"/>
    <row r="1276" ht="0.75" customHeight="1"/>
    <row r="1277" ht="0.75" customHeight="1"/>
    <row r="1278" ht="0.75" customHeight="1"/>
    <row r="1279" ht="0.75" customHeight="1"/>
    <row r="1280" ht="0.75" customHeight="1"/>
    <row r="1281" ht="0.75" customHeight="1"/>
    <row r="1282" ht="0.75" customHeight="1"/>
    <row r="1283" ht="0.75" customHeight="1"/>
    <row r="1284" ht="0.75" customHeight="1"/>
    <row r="1285" ht="0.75" customHeight="1"/>
    <row r="1286" ht="0.75" customHeight="1"/>
    <row r="1287" ht="0.75" customHeight="1"/>
    <row r="1288" ht="0.75" customHeight="1"/>
    <row r="1289" ht="0.75" customHeight="1"/>
    <row r="1290" ht="0.75" customHeight="1"/>
    <row r="1291" ht="0.75" customHeight="1"/>
    <row r="1292" ht="0.75" customHeight="1"/>
    <row r="1293" ht="0.75" customHeight="1"/>
    <row r="1294" ht="0.75" customHeight="1"/>
    <row r="1295" ht="0.75" customHeight="1"/>
    <row r="1296" ht="0.75" customHeight="1"/>
    <row r="1297" ht="0.75" customHeight="1"/>
    <row r="1298" ht="0.75" customHeight="1"/>
    <row r="1299" ht="0.75" customHeight="1"/>
    <row r="1300" ht="0.75" customHeight="1"/>
    <row r="1301" ht="0.75" customHeight="1"/>
    <row r="1302" ht="0.75" customHeight="1"/>
    <row r="1303" ht="0.75" customHeight="1"/>
    <row r="1304" ht="0.75" customHeight="1"/>
    <row r="1305" ht="0.75" customHeight="1"/>
    <row r="1306" ht="0.75" customHeight="1"/>
    <row r="1307" ht="0.75" customHeight="1"/>
    <row r="1308" ht="0.75" customHeight="1"/>
    <row r="1309" ht="0.75" customHeight="1"/>
    <row r="1310" ht="0.75" customHeight="1"/>
    <row r="1311" ht="0.75" customHeight="1"/>
    <row r="1312" ht="0.75" customHeight="1"/>
    <row r="1313" ht="0.75" customHeight="1"/>
    <row r="1314" ht="0.75" customHeight="1"/>
    <row r="1315" ht="0.75" customHeight="1"/>
    <row r="1316" ht="0.75" customHeight="1"/>
    <row r="1317" ht="0.75" customHeight="1"/>
    <row r="1318" ht="0.75" customHeight="1"/>
    <row r="1319" ht="0.75" customHeight="1"/>
    <row r="1320" ht="0.75" customHeight="1"/>
    <row r="1321" ht="0.75" customHeight="1"/>
    <row r="1322" ht="0.75" customHeight="1"/>
    <row r="1323" ht="0.75" customHeight="1"/>
    <row r="1324" ht="0.75" customHeight="1"/>
    <row r="1325" ht="0.75" customHeight="1"/>
    <row r="1326" ht="0.75" customHeight="1"/>
    <row r="1327" ht="0.75" customHeight="1"/>
    <row r="1328" ht="0.75" customHeight="1"/>
    <row r="1329" ht="0.75" customHeight="1"/>
    <row r="1330" ht="0.75" customHeight="1"/>
    <row r="1331" ht="0.75" customHeight="1"/>
    <row r="1332" ht="0.75" customHeight="1"/>
    <row r="1333" ht="0.75" customHeight="1"/>
    <row r="1334" ht="0.75" customHeight="1"/>
    <row r="1335" ht="0.75" customHeight="1"/>
    <row r="1336" ht="0.75" customHeight="1"/>
    <row r="1337" ht="0.75" customHeight="1"/>
    <row r="1338" ht="0.75" customHeight="1"/>
    <row r="1339" ht="0.75" customHeight="1"/>
    <row r="1340" ht="0.75" customHeight="1"/>
    <row r="1341" ht="0.75" customHeight="1"/>
    <row r="1342" ht="0.75" customHeight="1"/>
    <row r="1343" ht="0.75" customHeight="1"/>
    <row r="1344" ht="0.75" customHeight="1"/>
    <row r="1345" ht="0.75" customHeight="1"/>
    <row r="1346" ht="0.75" customHeight="1"/>
    <row r="1347" ht="0.75" customHeight="1"/>
    <row r="1348" ht="0.75" customHeight="1"/>
    <row r="1349" ht="0.75" customHeight="1"/>
    <row r="1350" ht="0.75" customHeight="1"/>
    <row r="1351" ht="0.75" customHeight="1"/>
    <row r="1352" ht="0.75" customHeight="1"/>
    <row r="1353" ht="0.75" customHeight="1"/>
    <row r="1354" ht="0.75" customHeight="1"/>
    <row r="1355" ht="0.75" customHeight="1"/>
    <row r="1356" ht="0.75" customHeight="1"/>
    <row r="1357" ht="0.75" customHeight="1"/>
    <row r="1358" ht="0.75" customHeight="1"/>
    <row r="1359" ht="0.75" customHeight="1"/>
    <row r="1360" ht="0.75" customHeight="1"/>
    <row r="1361" ht="0.75" customHeight="1"/>
    <row r="1362" ht="0.75" customHeight="1"/>
    <row r="1363" ht="0.75" customHeight="1"/>
    <row r="1364" ht="0.75" customHeight="1"/>
    <row r="1365" ht="0.75" customHeight="1"/>
    <row r="1366" ht="0.75" customHeight="1"/>
    <row r="1367" ht="0.75" customHeight="1"/>
    <row r="1368" ht="0.75" customHeight="1"/>
    <row r="1369" ht="0.75" customHeight="1"/>
    <row r="1370" ht="0.75" customHeight="1"/>
    <row r="1371" ht="0.75" customHeight="1"/>
    <row r="1372" ht="0.75" customHeight="1"/>
    <row r="1373" ht="0.75" customHeight="1"/>
    <row r="1374" ht="0.75" customHeight="1"/>
    <row r="1375" ht="0.75" customHeight="1"/>
    <row r="1376" ht="0.75" customHeight="1"/>
    <row r="1377" ht="0.75" customHeight="1"/>
    <row r="1378" ht="0.75" customHeight="1"/>
    <row r="1379" ht="0.75" customHeight="1"/>
    <row r="1380" ht="0.75" customHeight="1"/>
    <row r="1381" ht="0.75" customHeight="1"/>
    <row r="1382" ht="0.75" customHeight="1"/>
    <row r="1383" ht="0.75" customHeight="1"/>
    <row r="1384" ht="0.75" customHeight="1"/>
    <row r="1385" ht="0.75" customHeight="1"/>
    <row r="1386" ht="0.75" customHeight="1"/>
    <row r="1387" ht="0.75" customHeight="1"/>
    <row r="1388" ht="0.75" customHeight="1"/>
    <row r="1389" ht="0.75" customHeight="1"/>
    <row r="1390" ht="0.75" customHeight="1"/>
    <row r="1391" ht="0.75" customHeight="1"/>
    <row r="1392" ht="0.75" customHeight="1"/>
    <row r="1393" ht="0.75" customHeight="1"/>
    <row r="1394" ht="0.75" customHeight="1"/>
    <row r="1395" ht="0.75" customHeight="1"/>
    <row r="1396" ht="0.75" customHeight="1"/>
    <row r="1397" ht="0.75" customHeight="1"/>
    <row r="1398" ht="0.75" customHeight="1"/>
    <row r="1399" ht="0.75" customHeight="1"/>
    <row r="1400" ht="0.75" customHeight="1"/>
    <row r="1401" ht="0.75" customHeight="1"/>
    <row r="1402" ht="0.75" customHeight="1"/>
    <row r="1403" ht="0.75" customHeight="1"/>
    <row r="1404" ht="0.75" customHeight="1"/>
    <row r="1405" ht="0.75" customHeight="1"/>
    <row r="1406" ht="0.75" customHeight="1"/>
    <row r="1407" ht="0.75" customHeight="1"/>
    <row r="1408" ht="0.75" customHeight="1"/>
    <row r="1409" ht="0.75" customHeight="1"/>
    <row r="1410" ht="0.75" customHeight="1"/>
    <row r="1411" ht="0.75" customHeight="1"/>
    <row r="1412" ht="0.75" customHeight="1"/>
    <row r="1413" ht="0.75" customHeight="1"/>
    <row r="1414" ht="0.75" customHeight="1"/>
    <row r="1415" ht="0.75" customHeight="1"/>
    <row r="1416" ht="0.75" customHeight="1"/>
    <row r="1417" ht="0.75" customHeight="1"/>
    <row r="1418" ht="0.75" customHeight="1"/>
    <row r="1419" ht="0.75" customHeight="1"/>
    <row r="1420" ht="0.75" customHeight="1"/>
    <row r="1421" ht="0.75" customHeight="1"/>
    <row r="1422" ht="0.75" customHeight="1"/>
    <row r="1423" ht="0.75" customHeight="1"/>
    <row r="1424" ht="0.75" customHeight="1"/>
    <row r="1425" ht="0.75" customHeight="1"/>
    <row r="1426" ht="0.75" customHeight="1"/>
    <row r="1427" ht="0.75" customHeight="1"/>
    <row r="1428" ht="0.75" customHeight="1"/>
    <row r="1429" ht="0.75" customHeight="1"/>
    <row r="1430" ht="0.75" customHeight="1"/>
    <row r="1431" ht="0.75" customHeight="1"/>
    <row r="1432" ht="0.75" customHeight="1"/>
    <row r="1433" ht="0.75" customHeight="1"/>
    <row r="1434" ht="0.75" customHeight="1"/>
    <row r="1435" ht="0.75" customHeight="1"/>
    <row r="1436" ht="0.75" customHeight="1"/>
    <row r="1437" ht="0.75" customHeight="1"/>
    <row r="1438" ht="0.75" customHeight="1"/>
    <row r="1439" ht="0.75" customHeight="1"/>
    <row r="1440" ht="0.75" customHeight="1"/>
    <row r="1441" ht="0.75" customHeight="1"/>
    <row r="1442" ht="0.75" customHeight="1"/>
    <row r="1443" ht="0.75" customHeight="1"/>
    <row r="1444" ht="0.75" customHeight="1"/>
    <row r="1445" ht="0.75" customHeight="1"/>
    <row r="1446" ht="0.75" customHeight="1"/>
    <row r="1447" ht="0.75" customHeight="1"/>
    <row r="1448" ht="0.75" customHeight="1"/>
    <row r="1449" ht="0.75" customHeight="1"/>
    <row r="1450" ht="0.75" customHeight="1"/>
    <row r="1451" ht="0.75" customHeight="1"/>
    <row r="1452" ht="0.75" customHeight="1"/>
    <row r="1453" ht="0.75" customHeight="1"/>
    <row r="1454" ht="0.75" customHeight="1"/>
    <row r="1455" ht="0.75" customHeight="1"/>
    <row r="1456" ht="0.75" customHeight="1"/>
    <row r="1457" ht="0.75" customHeight="1"/>
    <row r="1458" ht="0.75" customHeight="1"/>
    <row r="1459" ht="0.75" customHeight="1"/>
    <row r="1460" ht="0.75" customHeight="1"/>
    <row r="1461" ht="0.75" customHeight="1"/>
    <row r="1462" ht="0.75" customHeight="1"/>
    <row r="1463" ht="0.75" customHeight="1"/>
    <row r="1464" ht="0.75" customHeight="1"/>
    <row r="1465" ht="0.75" customHeight="1"/>
    <row r="1466" ht="0.75" customHeight="1"/>
    <row r="1467" ht="0.75" customHeight="1"/>
    <row r="1468" ht="0.75" customHeight="1"/>
    <row r="1469" ht="0.75" customHeight="1"/>
    <row r="1470" ht="0.75" customHeight="1"/>
    <row r="1471" ht="0.75" customHeight="1"/>
    <row r="1472" ht="0.75" customHeight="1"/>
    <row r="1473" ht="0.75" customHeight="1"/>
    <row r="1474" ht="0.75" customHeight="1"/>
    <row r="1475" ht="0.75" customHeight="1"/>
    <row r="1476" ht="0.75" customHeight="1"/>
    <row r="1477" ht="0.75" customHeight="1"/>
    <row r="1478" ht="0.75" customHeight="1"/>
    <row r="1479" ht="0.75" customHeight="1"/>
    <row r="1480" ht="0.75" customHeight="1"/>
    <row r="1481" ht="0.75" customHeight="1"/>
    <row r="1482" ht="0.75" customHeight="1"/>
    <row r="1483" ht="0.75" customHeight="1"/>
    <row r="1484" ht="0.75" customHeight="1"/>
    <row r="1485" ht="0.75" customHeight="1"/>
    <row r="1486" ht="0.75" customHeight="1"/>
    <row r="1487" ht="0.75" customHeight="1"/>
    <row r="1488" ht="0.75" customHeight="1"/>
    <row r="1489" ht="0.75" customHeight="1"/>
    <row r="1490" ht="0.75" customHeight="1"/>
    <row r="1491" ht="0.75" customHeight="1"/>
    <row r="1492" ht="0.75" customHeight="1"/>
    <row r="1493" ht="0.75" customHeight="1"/>
    <row r="1494" ht="0.75" customHeight="1"/>
    <row r="1495" ht="0.75" customHeight="1"/>
    <row r="1496" ht="0.75" customHeight="1"/>
    <row r="1497" ht="0.75" customHeight="1"/>
    <row r="1498" ht="0.75" customHeight="1"/>
    <row r="1499" ht="0.75" customHeight="1"/>
    <row r="1500" ht="0.75" customHeight="1"/>
    <row r="1501" ht="0.75" customHeight="1"/>
    <row r="1502" ht="0.75" customHeight="1"/>
    <row r="1503" ht="0.75" customHeight="1"/>
    <row r="1504" ht="0.75" customHeight="1"/>
    <row r="1505" ht="0.75" customHeight="1"/>
    <row r="1506" ht="0.75" customHeight="1"/>
    <row r="1507" ht="0.75" customHeight="1"/>
    <row r="1508" ht="0.75" customHeight="1"/>
    <row r="1509" ht="0.75" customHeight="1"/>
    <row r="1510" ht="0.75" customHeight="1"/>
    <row r="1511" ht="0.75" customHeight="1"/>
    <row r="1512" ht="0.75" customHeight="1"/>
    <row r="1513" ht="0.75" customHeight="1"/>
    <row r="1514" ht="0.75" customHeight="1"/>
    <row r="1515" ht="0.75" customHeight="1"/>
    <row r="1516" ht="0.75" customHeight="1"/>
    <row r="1517" ht="0.75" customHeight="1"/>
    <row r="1518" ht="0.75" customHeight="1"/>
    <row r="1519" ht="0.75" customHeight="1"/>
    <row r="1520" ht="0.75" customHeight="1"/>
    <row r="1521" ht="0.75" customHeight="1"/>
    <row r="1522" ht="0.75" customHeight="1"/>
    <row r="1523" ht="0.75" customHeight="1"/>
    <row r="1524" ht="0.75" customHeight="1"/>
    <row r="1525" ht="0.75" customHeight="1"/>
    <row r="1526" ht="0.75" customHeight="1"/>
    <row r="1527" ht="0.75" customHeight="1"/>
    <row r="1528" ht="0.75" customHeight="1"/>
    <row r="1529" ht="0.75" customHeight="1"/>
    <row r="1530" ht="0.75" customHeight="1"/>
    <row r="1531" ht="0.75" customHeight="1"/>
    <row r="1532" ht="0.75" customHeight="1"/>
    <row r="1533" ht="0.75" customHeight="1"/>
    <row r="1534" ht="0.75" customHeight="1"/>
    <row r="1535" ht="0.75" customHeight="1"/>
    <row r="1536" ht="0.75" customHeight="1"/>
    <row r="1537" ht="0.75" customHeight="1"/>
    <row r="1538" ht="0.75" customHeight="1"/>
    <row r="1539" ht="0.75" customHeight="1"/>
    <row r="1540" ht="0.75" customHeight="1"/>
    <row r="1541" ht="0.75" customHeight="1"/>
    <row r="1542" ht="0.75" customHeight="1"/>
    <row r="1543" ht="0.75" customHeight="1"/>
    <row r="1544" ht="0.75" customHeight="1"/>
    <row r="1545" ht="0.75" customHeight="1"/>
    <row r="1546" ht="0.75" customHeight="1"/>
    <row r="1547" ht="0.75" customHeight="1"/>
    <row r="1548" ht="0.75" customHeight="1"/>
    <row r="1549" ht="0.75" customHeight="1"/>
    <row r="1550" ht="0.75" customHeight="1"/>
    <row r="1551" ht="0.75" customHeight="1"/>
    <row r="1552" ht="0.75" customHeight="1"/>
    <row r="1553" ht="0.75" customHeight="1"/>
    <row r="1554" ht="0.75" customHeight="1"/>
    <row r="1555" ht="0.75" customHeight="1"/>
    <row r="1556" ht="0.75" customHeight="1"/>
    <row r="1557" ht="0.75" customHeight="1"/>
    <row r="1558" ht="0.75" customHeight="1"/>
    <row r="1559" ht="0.75" customHeight="1"/>
    <row r="1560" ht="0.75" customHeight="1"/>
    <row r="1561" ht="0.75" customHeight="1"/>
    <row r="1562" ht="0.75" customHeight="1"/>
    <row r="1563" ht="0.75" customHeight="1"/>
    <row r="1564" ht="0.75" customHeight="1"/>
    <row r="1565" ht="0.75" customHeight="1"/>
    <row r="1566" ht="0.75" customHeight="1"/>
    <row r="1567" ht="0.75" customHeight="1"/>
    <row r="1568" ht="0.75" customHeight="1"/>
    <row r="1569" ht="0.75" customHeight="1"/>
    <row r="1570" ht="0.75" customHeight="1"/>
    <row r="1571" ht="0.75" customHeight="1"/>
    <row r="1572" ht="0.75" customHeight="1"/>
    <row r="1573" ht="0.75" customHeight="1"/>
    <row r="1574" ht="0.75" customHeight="1"/>
    <row r="1575" ht="0.75" customHeight="1"/>
    <row r="1576" ht="0.75" customHeight="1"/>
    <row r="1577" ht="0.75" customHeight="1"/>
    <row r="1578" ht="0.75" customHeight="1"/>
    <row r="1579" ht="0.75" customHeight="1"/>
    <row r="1580" ht="0.75" customHeight="1"/>
    <row r="1581" ht="0.75" customHeight="1"/>
    <row r="1582" ht="0.75" customHeight="1"/>
    <row r="1583" ht="0.75" customHeight="1"/>
    <row r="1584" ht="0.75" customHeight="1"/>
    <row r="1585" ht="0.75" customHeight="1"/>
    <row r="1586" ht="0.75" customHeight="1"/>
    <row r="1587" ht="0.75" customHeight="1"/>
    <row r="1588" ht="0.75" customHeight="1"/>
    <row r="1589" ht="0.75" customHeight="1"/>
    <row r="1590" ht="0.75" customHeight="1"/>
    <row r="1591" ht="0.75" customHeight="1"/>
    <row r="1592" ht="0.75" customHeight="1"/>
    <row r="1593" ht="0.75" customHeight="1"/>
    <row r="1594" ht="0.75" customHeight="1"/>
    <row r="1595" ht="0.75" customHeight="1"/>
    <row r="1596" ht="0.75" customHeight="1"/>
    <row r="1597" ht="0.75" customHeight="1"/>
    <row r="1598" ht="0.75" customHeight="1"/>
    <row r="1599" ht="0.75" customHeight="1"/>
    <row r="1600" ht="0.75" customHeight="1"/>
    <row r="1601" ht="0.75" customHeight="1"/>
    <row r="1602" ht="0.75" customHeight="1"/>
    <row r="1603" ht="0.75" customHeight="1"/>
    <row r="1604" ht="0.75" customHeight="1"/>
    <row r="1605" ht="0.75" customHeight="1"/>
    <row r="1606" ht="0.75" customHeight="1"/>
    <row r="1607" ht="0.75" customHeight="1"/>
    <row r="1608" ht="0.75" customHeight="1"/>
    <row r="1609" ht="0.75" customHeight="1"/>
    <row r="1610" ht="0.75" customHeight="1"/>
    <row r="1611" ht="0.75" customHeight="1"/>
    <row r="1612" ht="0.75" customHeight="1"/>
    <row r="1613" ht="0.75" customHeight="1"/>
    <row r="1614" ht="0.75" customHeight="1"/>
    <row r="1615" ht="0.75" customHeight="1"/>
    <row r="1616" ht="0.75" customHeight="1"/>
    <row r="1617" ht="0.75" customHeight="1"/>
    <row r="1618" ht="0.75" customHeight="1"/>
    <row r="1619" ht="0.75" customHeight="1"/>
    <row r="1620" ht="0.75" customHeight="1"/>
    <row r="1621" ht="0.75" customHeight="1"/>
    <row r="1622" ht="0.75" customHeight="1"/>
    <row r="1623" ht="0.75" customHeight="1"/>
    <row r="1624" ht="0.75" customHeight="1"/>
    <row r="1625" ht="0.75" customHeight="1"/>
    <row r="1626" ht="0.75" customHeight="1"/>
    <row r="1627" ht="0.75" customHeight="1"/>
    <row r="1628" ht="0.75" customHeight="1"/>
    <row r="1629" ht="0.75" customHeight="1"/>
    <row r="1630" ht="0.75" customHeight="1"/>
    <row r="1631" ht="0.75" customHeight="1"/>
    <row r="1632" ht="0.75" customHeight="1"/>
    <row r="1633" ht="0.75" customHeight="1"/>
    <row r="1634" ht="0.75" customHeight="1"/>
    <row r="1635" ht="0.75" customHeight="1"/>
    <row r="1636" ht="0.75" customHeight="1"/>
    <row r="1637" ht="0.75" customHeight="1"/>
    <row r="1638" ht="0.75" customHeight="1"/>
    <row r="1639" ht="0.75" customHeight="1"/>
    <row r="1640" ht="0.75" customHeight="1"/>
    <row r="1641" ht="0.75" customHeight="1"/>
    <row r="1642" ht="0.75" customHeight="1"/>
    <row r="1643" ht="0.75" customHeight="1"/>
    <row r="1644" ht="0.75" customHeight="1"/>
    <row r="1645" ht="0.75" customHeight="1"/>
    <row r="1646" ht="0.75" customHeight="1"/>
    <row r="1647" ht="0.75" customHeight="1"/>
    <row r="1648" ht="0.75" customHeight="1"/>
    <row r="1649" ht="0.75" customHeight="1"/>
    <row r="1650" ht="0.75" customHeight="1"/>
    <row r="1651" ht="0.75" customHeight="1"/>
    <row r="1652" ht="0.75" customHeight="1"/>
    <row r="1653" ht="0.75" customHeight="1"/>
    <row r="1654" ht="0.75" customHeight="1"/>
    <row r="1655" ht="0.75" customHeight="1"/>
    <row r="1656" ht="0.75" customHeight="1"/>
    <row r="1657" ht="0.75" customHeight="1"/>
    <row r="1658" ht="0.75" customHeight="1"/>
    <row r="1659" ht="0.75" customHeight="1"/>
    <row r="1660" ht="0.75" customHeight="1"/>
    <row r="1661" ht="0.75" customHeight="1"/>
    <row r="1662" ht="0.75" customHeight="1"/>
    <row r="1663" ht="0.75" customHeight="1"/>
    <row r="1664" ht="0.75" customHeight="1"/>
    <row r="1665" ht="0.75" customHeight="1"/>
    <row r="1666" ht="0.75" customHeight="1"/>
    <row r="1667" ht="0.75" customHeight="1"/>
    <row r="1668" ht="0.75" customHeight="1"/>
    <row r="1669" ht="0.75" customHeight="1"/>
    <row r="1670" ht="0.75" customHeight="1"/>
    <row r="1671" ht="0.75" customHeight="1"/>
    <row r="1672" ht="0.75" customHeight="1"/>
    <row r="1673" ht="0.75" customHeight="1"/>
    <row r="1674" ht="0.75" customHeight="1"/>
    <row r="1675" ht="0.75" customHeight="1"/>
    <row r="1676" ht="0.75" customHeight="1"/>
    <row r="1677" ht="0.75" customHeight="1"/>
    <row r="1678" ht="0.75" customHeight="1"/>
    <row r="1679" ht="0.75" customHeight="1"/>
    <row r="1680" ht="0.75" customHeight="1"/>
    <row r="1681" ht="0.75" customHeight="1"/>
    <row r="1682" ht="0.75" customHeight="1"/>
    <row r="1683" ht="0.75" customHeight="1"/>
    <row r="1684" ht="0.75" customHeight="1"/>
    <row r="1685" ht="0.75" customHeight="1"/>
    <row r="1686" ht="0.75" customHeight="1"/>
    <row r="1687" ht="0.75" customHeight="1"/>
    <row r="1688" ht="0.75" customHeight="1"/>
    <row r="1689" ht="0.75" customHeight="1"/>
    <row r="1690" ht="0.75" customHeight="1"/>
    <row r="1691" ht="0.75" customHeight="1"/>
    <row r="1692" ht="0.75" customHeight="1"/>
    <row r="1693" ht="0.75" customHeight="1"/>
    <row r="1694" ht="0.75" customHeight="1"/>
    <row r="1695" ht="0.75" customHeight="1"/>
    <row r="1696" ht="0.75" customHeight="1"/>
    <row r="1697" ht="0.75" customHeight="1"/>
    <row r="1698" ht="0.75" customHeight="1"/>
    <row r="1699" ht="0.75" customHeight="1"/>
    <row r="1700" ht="0.75" customHeight="1"/>
    <row r="1701" ht="0.75" customHeight="1"/>
    <row r="1702" ht="0.75" customHeight="1"/>
    <row r="1703" ht="0.75" customHeight="1"/>
    <row r="1704" ht="0.75" customHeight="1"/>
    <row r="1705" ht="0.75" customHeight="1"/>
    <row r="1706" ht="0.75" customHeight="1"/>
    <row r="1707" ht="0.75" customHeight="1"/>
    <row r="1708" ht="0.75" customHeight="1"/>
    <row r="1709" ht="0.75" customHeight="1"/>
    <row r="1710" ht="0.75" customHeight="1"/>
    <row r="1711" ht="0.75" customHeight="1"/>
    <row r="1712" ht="0.75" customHeight="1"/>
    <row r="1713" ht="0.75" customHeight="1"/>
    <row r="1714" ht="0.75" customHeight="1"/>
    <row r="1715" ht="0.75" customHeight="1"/>
    <row r="1716" ht="0.75" customHeight="1"/>
    <row r="1717" ht="0.75" customHeight="1"/>
    <row r="1718" ht="0.75" customHeight="1"/>
    <row r="1719" ht="0.75" customHeight="1"/>
    <row r="1720" ht="0.75" customHeight="1"/>
    <row r="1721" ht="0.75" customHeight="1"/>
    <row r="1722" ht="0.75" customHeight="1"/>
    <row r="1723" ht="0.75" customHeight="1"/>
    <row r="1724" ht="0.75" customHeight="1"/>
    <row r="1725" ht="0.75" customHeight="1"/>
    <row r="1726" ht="0.75" customHeight="1"/>
    <row r="1727" ht="0.75" customHeight="1"/>
    <row r="1728" ht="0.75" customHeight="1"/>
    <row r="1729" ht="0.75" customHeight="1"/>
    <row r="1730" ht="0.75" customHeight="1"/>
    <row r="1731" ht="0.75" customHeight="1"/>
    <row r="1732" ht="0.75" customHeight="1"/>
    <row r="1733" ht="0.75" customHeight="1"/>
    <row r="1734" ht="0.75" customHeight="1"/>
    <row r="1735" ht="0.75" customHeight="1"/>
    <row r="1736" ht="0.75" customHeight="1"/>
    <row r="1737" ht="0.75" customHeight="1"/>
    <row r="1738" ht="0.75" customHeight="1"/>
    <row r="1739" ht="0.75" customHeight="1"/>
    <row r="1740" ht="0.75" customHeight="1"/>
    <row r="1741" ht="0.75" customHeight="1"/>
    <row r="1742" ht="0.75" customHeight="1"/>
    <row r="1743" ht="0.75" customHeight="1"/>
    <row r="1744" ht="0.75" customHeight="1"/>
    <row r="1745" ht="0.75" customHeight="1"/>
    <row r="1746" ht="0.75" customHeight="1"/>
    <row r="1747" ht="0.75" customHeight="1"/>
    <row r="1748" ht="0.75" customHeight="1"/>
    <row r="1749" ht="0.75" customHeight="1"/>
    <row r="1750" ht="0.75" customHeight="1"/>
    <row r="1751" ht="0.75" customHeight="1"/>
    <row r="1752" ht="0.75" customHeight="1"/>
    <row r="1753" ht="0.75" customHeight="1"/>
    <row r="1754" ht="0.75" customHeight="1"/>
    <row r="1755" ht="0.75" customHeight="1"/>
    <row r="1756" ht="0.75" customHeight="1"/>
    <row r="1757" ht="0.75" customHeight="1"/>
    <row r="1758" ht="0.75" customHeight="1"/>
    <row r="1759" ht="0.75" customHeight="1"/>
    <row r="1760" ht="0.75" customHeight="1"/>
    <row r="1761" ht="0.75" customHeight="1"/>
    <row r="1762" ht="0.75" customHeight="1"/>
    <row r="1763" ht="0.75" customHeight="1"/>
    <row r="1764" ht="0.75" customHeight="1"/>
    <row r="1765" ht="0.75" customHeight="1"/>
    <row r="1766" ht="0.75" customHeight="1"/>
    <row r="1767" ht="0.75" customHeight="1"/>
    <row r="1768" ht="0.75" customHeight="1"/>
    <row r="1769" ht="0.75" customHeight="1"/>
    <row r="1770" ht="0.75" customHeight="1"/>
    <row r="1771" ht="0.75" customHeight="1"/>
    <row r="1772" ht="0.75" customHeight="1"/>
    <row r="1773" ht="0.75" customHeight="1"/>
    <row r="1774" ht="0.75" customHeight="1"/>
    <row r="1775" ht="0.75" customHeight="1"/>
    <row r="1776" ht="0.75" customHeight="1"/>
    <row r="1777" ht="0.75" customHeight="1"/>
    <row r="1778" ht="0.75" customHeight="1"/>
    <row r="1779" ht="0.75" customHeight="1"/>
    <row r="1780" ht="0.75" customHeight="1"/>
    <row r="1781" ht="0.75" customHeight="1"/>
    <row r="1782" ht="0.75" customHeight="1"/>
    <row r="1783" ht="0.75" customHeight="1"/>
    <row r="1784" ht="0.75" customHeight="1"/>
    <row r="1785" ht="0.75" customHeight="1"/>
    <row r="1786" ht="0.75" customHeight="1"/>
    <row r="1787" ht="0.75" customHeight="1"/>
    <row r="1788" ht="0.75" customHeight="1"/>
    <row r="1789" ht="0.75" customHeight="1"/>
    <row r="1790" ht="0.75" customHeight="1"/>
    <row r="1791" ht="0.75" customHeight="1"/>
    <row r="1792" ht="0.75" customHeight="1"/>
    <row r="1793" ht="0.75" customHeight="1"/>
    <row r="1794" ht="0.75" customHeight="1"/>
    <row r="1795" ht="0.75" customHeight="1"/>
    <row r="1796" ht="0.75" customHeight="1"/>
    <row r="1797" ht="0.75" customHeight="1"/>
    <row r="1798" ht="0.75" customHeight="1"/>
    <row r="1799" ht="0.75" customHeight="1"/>
    <row r="1800" ht="0.75" customHeight="1"/>
    <row r="1801" ht="0.75" customHeight="1"/>
    <row r="1802" ht="0.75" customHeight="1"/>
    <row r="1803" ht="0.75" customHeight="1"/>
    <row r="1804" ht="0.75" customHeight="1"/>
    <row r="1805" ht="0.75" customHeight="1"/>
    <row r="1806" ht="0.75" customHeight="1"/>
    <row r="1807" ht="0.75" customHeight="1"/>
    <row r="1808" ht="0.75" customHeight="1"/>
    <row r="1809" ht="0.75" customHeight="1"/>
    <row r="1810" ht="0.75" customHeight="1"/>
    <row r="1811" ht="0.75" customHeight="1"/>
    <row r="1812" ht="0.75" customHeight="1"/>
    <row r="1813" ht="0.75" customHeight="1"/>
    <row r="1814" ht="0.75" customHeight="1"/>
    <row r="1815" ht="0.75" customHeight="1"/>
    <row r="1816" ht="0.75" customHeight="1"/>
    <row r="1817" ht="0.75" customHeight="1"/>
    <row r="1818" ht="0.75" customHeight="1"/>
    <row r="1819" ht="0.75" customHeight="1"/>
    <row r="1820" ht="0.75" customHeight="1"/>
    <row r="1821" ht="0.75" customHeight="1"/>
    <row r="1822" ht="0.75" customHeight="1"/>
    <row r="1823" ht="0.75" customHeight="1"/>
    <row r="1824" ht="0.75" customHeight="1"/>
    <row r="1825" ht="0.75" customHeight="1"/>
    <row r="1826" ht="0.75" customHeight="1"/>
    <row r="1827" ht="0.75" customHeight="1"/>
    <row r="1828" ht="0.75" customHeight="1"/>
    <row r="1829" ht="0.75" customHeight="1"/>
    <row r="1830" ht="0.75" customHeight="1"/>
    <row r="1831" ht="0.75" customHeight="1"/>
    <row r="1832" ht="0.75" customHeight="1"/>
    <row r="1833" ht="0.75" customHeight="1"/>
    <row r="1834" ht="0.75" customHeight="1"/>
    <row r="1835" ht="0.75" customHeight="1"/>
    <row r="1836" ht="0.75" customHeight="1"/>
    <row r="1837" ht="0.75" customHeight="1"/>
    <row r="1838" ht="0.75" customHeight="1"/>
    <row r="1839" ht="0.75" customHeight="1"/>
    <row r="1840" ht="0.75" customHeight="1"/>
    <row r="1841" ht="0.75" customHeight="1"/>
    <row r="1842" ht="0.75" customHeight="1"/>
    <row r="1843" ht="0.75" customHeight="1"/>
    <row r="1844" ht="0.75" customHeight="1"/>
    <row r="1845" ht="0.75" customHeight="1"/>
    <row r="1846" ht="0.75" customHeight="1"/>
    <row r="1847" ht="0.75" customHeight="1"/>
    <row r="1848" ht="0.75" customHeight="1"/>
    <row r="1849" ht="0.75" customHeight="1"/>
    <row r="1850" ht="0.75" customHeight="1"/>
    <row r="1851" ht="0.75" customHeight="1"/>
    <row r="1852" ht="0.75" customHeight="1"/>
    <row r="1853" ht="0.75" customHeight="1"/>
    <row r="1854" ht="0.75" customHeight="1"/>
    <row r="1855" ht="0.75" customHeight="1"/>
    <row r="1856" ht="0.75" customHeight="1"/>
    <row r="1857" ht="0.75" customHeight="1"/>
    <row r="1858" ht="0.75" customHeight="1"/>
    <row r="1859" ht="0.75" customHeight="1"/>
    <row r="1860" ht="0.75" customHeight="1"/>
    <row r="1861" ht="0.75" customHeight="1"/>
    <row r="1862" ht="0.75" customHeight="1"/>
    <row r="1863" ht="0.75" customHeight="1"/>
    <row r="1864" ht="0.75" customHeight="1"/>
    <row r="1865" ht="0.75" customHeight="1"/>
    <row r="1866" ht="0.75" customHeight="1"/>
    <row r="1867" ht="0.75" customHeight="1"/>
    <row r="1868" ht="0.75" customHeight="1"/>
    <row r="1869" ht="0.75" customHeight="1"/>
    <row r="1870" ht="0.75" customHeight="1"/>
    <row r="1871" ht="0.75" customHeight="1"/>
    <row r="1872" ht="0.75" customHeight="1"/>
    <row r="1873" ht="0.75" customHeight="1"/>
    <row r="1874" ht="0.75" customHeight="1"/>
    <row r="1875" ht="0.75" customHeight="1"/>
    <row r="1876" ht="0.75" customHeight="1"/>
    <row r="1877" ht="0.75" customHeight="1"/>
    <row r="1878" ht="0.75" customHeight="1"/>
    <row r="1879" ht="0.75" customHeight="1"/>
    <row r="1880" ht="0.75" customHeight="1"/>
    <row r="1881" ht="0.75" customHeight="1"/>
    <row r="1882" ht="0.75" customHeight="1"/>
    <row r="1883" ht="0.75" customHeight="1"/>
    <row r="1884" ht="0.75" customHeight="1"/>
    <row r="1885" ht="0.75" customHeight="1"/>
    <row r="1886" ht="0.75" customHeight="1"/>
    <row r="1887" ht="0.75" customHeight="1"/>
    <row r="1888" ht="0.75" customHeight="1"/>
    <row r="1889" ht="0.75" customHeight="1"/>
    <row r="1890" ht="0.75" customHeight="1"/>
    <row r="1891" ht="0.75" customHeight="1"/>
    <row r="1892" ht="0.75" customHeight="1"/>
    <row r="1893" ht="0.75" customHeight="1"/>
    <row r="1894" ht="0.75" customHeight="1"/>
    <row r="1895" ht="0.75" customHeight="1"/>
    <row r="1896" ht="0.75" customHeight="1"/>
    <row r="1897" ht="0.75" customHeight="1"/>
    <row r="1898" ht="0.75" customHeight="1"/>
    <row r="1899" ht="0.75" customHeight="1"/>
    <row r="1900" ht="0.75" customHeight="1"/>
    <row r="1901" ht="0.75" customHeight="1"/>
    <row r="1902" ht="0.75" customHeight="1"/>
    <row r="1903" ht="0.75" customHeight="1"/>
    <row r="1904" ht="0.75" customHeight="1"/>
    <row r="1905" ht="0.75" customHeight="1"/>
    <row r="1906" ht="0.75" customHeight="1"/>
    <row r="1907" ht="0.75" customHeight="1"/>
    <row r="1908" ht="0.75" customHeight="1"/>
    <row r="1909" ht="0.75" customHeight="1"/>
    <row r="1910" ht="0.75" customHeight="1"/>
    <row r="1911" ht="0.75" customHeight="1"/>
    <row r="1912" ht="0.75" customHeight="1"/>
    <row r="1913" ht="0.75" customHeight="1"/>
    <row r="1914" ht="0.75" customHeight="1"/>
    <row r="1915" ht="0.75" customHeight="1"/>
    <row r="1916" ht="0.75" customHeight="1"/>
    <row r="1917" ht="0.75" customHeight="1"/>
    <row r="1918" ht="0.75" customHeight="1"/>
    <row r="1919" ht="0.75" customHeight="1"/>
    <row r="1920" ht="0.75" customHeight="1"/>
    <row r="1921" ht="0.75" customHeight="1"/>
    <row r="1922" ht="0.75" customHeight="1"/>
    <row r="1923" ht="0.75" customHeight="1"/>
    <row r="1924" ht="0.75" customHeight="1"/>
    <row r="1925" ht="0.75" customHeight="1"/>
    <row r="1926" ht="0.75" customHeight="1"/>
    <row r="1927" ht="0.75" customHeight="1"/>
    <row r="1928" ht="0.75" customHeight="1"/>
    <row r="1929" ht="0.75" customHeight="1"/>
    <row r="1930" ht="0.75" customHeight="1"/>
    <row r="1931" ht="0.75" customHeight="1"/>
    <row r="1932" ht="0.75" customHeight="1"/>
    <row r="1933" ht="0.75" customHeight="1"/>
    <row r="1934" ht="0.75" customHeight="1"/>
    <row r="1935" ht="0.75" customHeight="1"/>
    <row r="1936" ht="0.75" customHeight="1"/>
    <row r="1937" ht="0.75" customHeight="1"/>
    <row r="1938" ht="0.75" customHeight="1"/>
    <row r="1939" ht="0.75" customHeight="1"/>
    <row r="1940" ht="0.75" customHeight="1"/>
    <row r="1941" ht="0.75" customHeight="1"/>
    <row r="1942" ht="0.75" customHeight="1"/>
    <row r="1943" ht="0.75" customHeight="1"/>
    <row r="1944" ht="0.75" customHeight="1"/>
    <row r="1945" ht="0.75" customHeight="1"/>
    <row r="1946" ht="0.75" customHeight="1"/>
    <row r="1947" ht="0.75" customHeight="1"/>
    <row r="1948" ht="0.75" customHeight="1"/>
    <row r="1949" ht="0.75" customHeight="1"/>
    <row r="1950" ht="0.75" customHeight="1"/>
    <row r="1951" ht="0.75" customHeight="1"/>
    <row r="1952" ht="0.75" customHeight="1"/>
    <row r="1953" ht="0.75" customHeight="1"/>
    <row r="1954" ht="0.75" customHeight="1"/>
    <row r="1955" ht="0.75" customHeight="1"/>
    <row r="1956" ht="0.75" customHeight="1"/>
    <row r="1957" ht="0.75" customHeight="1"/>
    <row r="1958" ht="0.75" customHeight="1"/>
    <row r="1959" ht="0.75" customHeight="1"/>
    <row r="1960" ht="0.75" customHeight="1"/>
    <row r="1961" ht="0.75" customHeight="1"/>
    <row r="1962" ht="0.75" customHeight="1"/>
    <row r="1963" ht="0.75" customHeight="1"/>
    <row r="1964" ht="0.75" customHeight="1"/>
    <row r="1965" ht="0.75" customHeight="1"/>
    <row r="1966" ht="0.75" customHeight="1"/>
    <row r="1967" ht="0.75" customHeight="1"/>
    <row r="1968" ht="0.75" customHeight="1"/>
    <row r="1969" ht="0.75" customHeight="1"/>
    <row r="1970" ht="0.75" customHeight="1"/>
    <row r="1971" ht="0.75" customHeight="1"/>
    <row r="1972" ht="0.75" customHeight="1"/>
    <row r="1973" ht="0.75" customHeight="1"/>
    <row r="1974" ht="0.75" customHeight="1"/>
    <row r="1975" ht="0.75" customHeight="1"/>
    <row r="1976" ht="0.75" customHeight="1"/>
    <row r="1977" ht="0.75" customHeight="1"/>
    <row r="1978" ht="0.75" customHeight="1"/>
    <row r="1979" ht="0.75" customHeight="1"/>
    <row r="1980" ht="0.75" customHeight="1"/>
    <row r="1981" ht="0.75" customHeight="1"/>
    <row r="1982" ht="0.75" customHeight="1"/>
    <row r="1983" ht="0.75" customHeight="1"/>
    <row r="1984" ht="0.75" customHeight="1"/>
    <row r="1985" ht="0.75" customHeight="1"/>
    <row r="1986" ht="0.75" customHeight="1"/>
    <row r="1987" ht="0.75" customHeight="1"/>
    <row r="1988" ht="0.75" customHeight="1"/>
    <row r="1989" ht="0.75" customHeight="1"/>
    <row r="1990" ht="0.75" customHeight="1"/>
    <row r="1991" ht="0.75" customHeight="1"/>
    <row r="1992" ht="0.75" customHeight="1"/>
    <row r="1993" ht="0.75" customHeight="1"/>
    <row r="1994" ht="0.75" customHeight="1"/>
    <row r="1995" ht="0.75" customHeight="1"/>
    <row r="1996" ht="0.75" customHeight="1"/>
    <row r="1997" ht="0.75" customHeight="1"/>
    <row r="1998" ht="0.75" customHeight="1"/>
    <row r="1999" ht="0.75" customHeight="1"/>
    <row r="2000" ht="0.75" customHeight="1"/>
    <row r="2001" ht="0.75" customHeight="1"/>
    <row r="2002" ht="0.75" customHeight="1"/>
    <row r="2003" ht="0.75" customHeight="1"/>
    <row r="2004" ht="0.75" customHeight="1"/>
    <row r="2005" ht="0.75" customHeight="1"/>
    <row r="2006" ht="0.75" customHeight="1"/>
    <row r="2007" ht="0.75" customHeight="1"/>
    <row r="2008" ht="0.75" customHeight="1"/>
    <row r="2009" ht="0.75" customHeight="1"/>
    <row r="2010" ht="0.75" customHeight="1"/>
    <row r="2011" ht="0.75" customHeight="1"/>
    <row r="2012" ht="0.75" customHeight="1"/>
    <row r="2013" ht="0.75" customHeight="1"/>
    <row r="2014" ht="0.75" customHeight="1"/>
    <row r="2015" ht="0.75" customHeight="1"/>
    <row r="2016" ht="0.75" customHeight="1"/>
    <row r="2017" ht="0.75" customHeight="1"/>
    <row r="2018" ht="0.75" customHeight="1"/>
    <row r="2019" ht="0.75" customHeight="1"/>
    <row r="2020" ht="0.75" customHeight="1"/>
    <row r="2021" ht="0.75" customHeight="1"/>
    <row r="2022" ht="0.75" customHeight="1"/>
    <row r="2023" ht="0.75" customHeight="1"/>
    <row r="2024" ht="0.75" customHeight="1"/>
    <row r="2025" ht="0.75" customHeight="1"/>
    <row r="2026" ht="0.75" customHeight="1"/>
    <row r="2027" ht="0.75" customHeight="1"/>
    <row r="2028" ht="0.75" customHeight="1"/>
    <row r="2029" ht="0.75" customHeight="1"/>
    <row r="2030" ht="0.75" customHeight="1"/>
    <row r="2031" ht="0.75" customHeight="1"/>
    <row r="2032" ht="0.75" customHeight="1"/>
    <row r="2033" ht="0.75" customHeight="1"/>
    <row r="2034" ht="0.75" customHeight="1"/>
    <row r="2035" ht="0.75" customHeight="1"/>
    <row r="2036" ht="0.75" customHeight="1"/>
    <row r="2037" ht="0.75" customHeight="1"/>
    <row r="2038" ht="0.75" customHeight="1"/>
    <row r="2039" ht="0.75" customHeight="1"/>
    <row r="2040" ht="0.75" customHeight="1"/>
    <row r="2041" ht="0.75" customHeight="1"/>
    <row r="2042" ht="0.75" customHeight="1"/>
    <row r="2043" ht="0.75" customHeight="1"/>
    <row r="2044" ht="0.75" customHeight="1"/>
    <row r="2045" ht="0.75" customHeight="1"/>
    <row r="2046" ht="0.75" customHeight="1"/>
    <row r="2047" ht="0.75" customHeight="1"/>
    <row r="2048" ht="0.75" customHeight="1"/>
    <row r="2049" ht="0.75" customHeight="1"/>
    <row r="2050" ht="0.75" customHeight="1"/>
    <row r="2051" ht="0.75" customHeight="1"/>
    <row r="2052" ht="0.75" customHeight="1"/>
    <row r="2053" ht="0.75" customHeight="1"/>
    <row r="2054" ht="0.75" customHeight="1"/>
    <row r="2055" ht="0.75" customHeight="1"/>
    <row r="2056" ht="0.75" customHeight="1"/>
    <row r="2057" ht="0.75" customHeight="1"/>
    <row r="2058" ht="0.75" customHeight="1"/>
    <row r="2059" ht="0.75" customHeight="1"/>
    <row r="2060" ht="0.75" customHeight="1"/>
    <row r="2061" ht="0.75" customHeight="1"/>
    <row r="2062" ht="0.75" customHeight="1"/>
    <row r="2063" ht="0.75" customHeight="1"/>
    <row r="2064" ht="0.75" customHeight="1"/>
    <row r="2065" ht="0.75" customHeight="1"/>
    <row r="2066" ht="0.75" customHeight="1"/>
    <row r="2067" ht="0.75" customHeight="1"/>
    <row r="2068" ht="0.75" customHeight="1"/>
    <row r="2069" ht="0.75" customHeight="1"/>
    <row r="2070" ht="0.75" customHeight="1"/>
    <row r="2071" ht="0.75" customHeight="1"/>
    <row r="2072" ht="0.75" customHeight="1"/>
    <row r="2073" ht="0.75" customHeight="1"/>
    <row r="2074" ht="0.75" customHeight="1"/>
    <row r="2075" ht="0.75" customHeight="1"/>
    <row r="2076" ht="0.75" customHeight="1"/>
    <row r="2077" ht="0.75" customHeight="1"/>
    <row r="2078" ht="0.75" customHeight="1"/>
    <row r="2079" ht="0.75" customHeight="1"/>
    <row r="2080" ht="0.75" customHeight="1"/>
    <row r="2081" ht="0.75" customHeight="1"/>
    <row r="2082" ht="0.75" customHeight="1"/>
    <row r="2083" ht="0.75" customHeight="1"/>
    <row r="2084" ht="0.75" customHeight="1"/>
    <row r="2085" ht="0.75" customHeight="1"/>
    <row r="2086" ht="0.75" customHeight="1"/>
    <row r="2087" ht="0.75" customHeight="1"/>
    <row r="2088" ht="0.75" customHeight="1"/>
    <row r="2089" ht="0.75" customHeight="1"/>
    <row r="2090" ht="0.75" customHeight="1"/>
    <row r="2091" ht="0.75" customHeight="1"/>
    <row r="2092" ht="0.75" customHeight="1"/>
    <row r="2093" ht="0.75" customHeight="1"/>
    <row r="2094" ht="0.75" customHeight="1"/>
    <row r="2095" ht="0.75" customHeight="1"/>
    <row r="2096" ht="0.75" customHeight="1"/>
    <row r="2097" ht="0.75" customHeight="1"/>
    <row r="2098" ht="0.75" customHeight="1"/>
    <row r="2099" ht="0.75" customHeight="1"/>
    <row r="2100" ht="0.75" customHeight="1"/>
    <row r="2101" ht="0.75" customHeight="1"/>
    <row r="2102" ht="0.75" customHeight="1"/>
    <row r="2103" ht="0.75" customHeight="1"/>
    <row r="2104" ht="0.75" customHeight="1"/>
    <row r="2105" ht="0.75" customHeight="1"/>
    <row r="2106" ht="0.75" customHeight="1"/>
    <row r="2107" ht="0.75" customHeight="1"/>
    <row r="2108" ht="0.75" customHeight="1"/>
    <row r="2109" ht="0.75" customHeight="1"/>
    <row r="2110" ht="0.75" customHeight="1"/>
    <row r="2111" ht="0.75" customHeight="1"/>
    <row r="2112" ht="0.75" customHeight="1"/>
    <row r="2113" ht="0.75" customHeight="1"/>
    <row r="2114" ht="0.75" customHeight="1"/>
    <row r="2115" ht="0.75" customHeight="1"/>
    <row r="2116" ht="0.75" customHeight="1"/>
    <row r="2117" ht="0.75" customHeight="1"/>
    <row r="2118" ht="0.75" customHeight="1"/>
    <row r="2119" ht="0.75" customHeight="1"/>
    <row r="2120" ht="0.75" customHeight="1"/>
    <row r="2121" ht="0.75" customHeight="1"/>
    <row r="2122" ht="0.75" customHeight="1"/>
    <row r="2123" ht="0.75" customHeight="1"/>
    <row r="2124" ht="0.75" customHeight="1"/>
    <row r="2125" ht="0.75" customHeight="1"/>
    <row r="2126" ht="0.75" customHeight="1"/>
    <row r="2127" ht="0.75" customHeight="1"/>
    <row r="2128" ht="0.75" customHeight="1"/>
    <row r="2129" ht="0.75" customHeight="1"/>
    <row r="2130" ht="0.75" customHeight="1"/>
    <row r="2131" ht="0.75" customHeight="1"/>
    <row r="2132" ht="0.75" customHeight="1"/>
    <row r="2133" ht="0.75" customHeight="1"/>
    <row r="2134" ht="0.75" customHeight="1"/>
    <row r="2135" ht="0.75" customHeight="1"/>
    <row r="2136" ht="0.75" customHeight="1"/>
    <row r="2137" ht="0.75" customHeight="1"/>
    <row r="2138" ht="0.75" customHeight="1"/>
    <row r="2139" ht="0.75" customHeight="1"/>
    <row r="2140" ht="0.75" customHeight="1"/>
    <row r="2141" ht="0.75" customHeight="1"/>
    <row r="2142" ht="0.75" customHeight="1"/>
    <row r="2143" ht="0.75" customHeight="1"/>
    <row r="2144" ht="0.75" customHeight="1"/>
    <row r="2145" ht="0.75" customHeight="1"/>
    <row r="2146" ht="0.75" customHeight="1"/>
    <row r="2147" ht="0.75" customHeight="1"/>
    <row r="2148" ht="0.75" customHeight="1"/>
    <row r="2149" ht="0.75" customHeight="1"/>
    <row r="2150" ht="0.75" customHeight="1"/>
    <row r="2151" ht="0.75" customHeight="1"/>
    <row r="2152" ht="0.75" customHeight="1"/>
    <row r="2153" ht="0.75" customHeight="1"/>
    <row r="2154" ht="0.75" customHeight="1"/>
    <row r="2155" ht="0.75" customHeight="1"/>
    <row r="2156" ht="0.75" customHeight="1"/>
    <row r="2157" ht="0.75" customHeight="1"/>
    <row r="2158" ht="0.75" customHeight="1"/>
    <row r="2159" ht="0.75" customHeight="1"/>
    <row r="2160" ht="0.75" customHeight="1"/>
    <row r="2161" ht="0.75" customHeight="1"/>
    <row r="2162" ht="0.75" customHeight="1"/>
    <row r="2163" ht="0.75" customHeight="1"/>
    <row r="2164" ht="0.75" customHeight="1"/>
    <row r="2165" ht="0.75" customHeight="1"/>
    <row r="2166" ht="0.75" customHeight="1"/>
    <row r="2167" ht="0.75" customHeight="1"/>
    <row r="2168" ht="0.75" customHeight="1"/>
    <row r="2169" ht="0.75" customHeight="1"/>
    <row r="2170" ht="0.75" customHeight="1"/>
    <row r="2171" ht="0.75" customHeight="1"/>
    <row r="2172" ht="0.75" customHeight="1"/>
    <row r="2173" ht="0.75" customHeight="1"/>
    <row r="2174" ht="0.75" customHeight="1"/>
    <row r="2175" ht="0.75" customHeight="1"/>
    <row r="2176" ht="0.75" customHeight="1"/>
    <row r="2177" ht="0.75" customHeight="1"/>
    <row r="2178" ht="0.75" customHeight="1"/>
    <row r="2179" ht="0.75" customHeight="1"/>
    <row r="2180" ht="0.75" customHeight="1"/>
    <row r="2181" ht="0.75" customHeight="1"/>
    <row r="2182" ht="0.75" customHeight="1"/>
    <row r="2183" ht="0.75" customHeight="1"/>
    <row r="2184" ht="0.75" customHeight="1"/>
    <row r="2185" ht="0.75" customHeight="1"/>
    <row r="2186" ht="0.75" customHeight="1"/>
    <row r="2187" ht="0.75" customHeight="1"/>
    <row r="2188" ht="0.75" customHeight="1"/>
    <row r="2189" ht="0.75" customHeight="1"/>
    <row r="2190" ht="0.75" customHeight="1"/>
    <row r="2191" ht="0.75" customHeight="1"/>
    <row r="2192" ht="0.75" customHeight="1"/>
    <row r="2193" ht="0.75" customHeight="1"/>
    <row r="2194" ht="0.75" customHeight="1"/>
    <row r="2195" ht="0.75" customHeight="1"/>
    <row r="2196" ht="0.75" customHeight="1"/>
    <row r="2197" ht="0.75" customHeight="1"/>
    <row r="2198" ht="0.75" customHeight="1"/>
    <row r="2199" ht="0.75" customHeight="1"/>
    <row r="2200" ht="0.75" customHeight="1"/>
    <row r="2201" ht="0.75" customHeight="1"/>
    <row r="2202" ht="0.75" customHeight="1"/>
    <row r="2203" ht="0.75" customHeight="1"/>
    <row r="2204" ht="0.75" customHeight="1"/>
    <row r="2205" ht="0.75" customHeight="1"/>
    <row r="2206" ht="0.75" customHeight="1"/>
    <row r="2207" ht="0.75" customHeight="1"/>
    <row r="2208" ht="0.75" customHeight="1"/>
    <row r="2209" ht="0.75" customHeight="1"/>
    <row r="2210" ht="0.75" customHeight="1"/>
    <row r="2211" ht="0.75" customHeight="1"/>
    <row r="2212" ht="0.75" customHeight="1"/>
    <row r="2213" ht="0.75" customHeight="1"/>
    <row r="2214" ht="0.75" customHeight="1"/>
    <row r="2215" ht="0.75" customHeight="1"/>
    <row r="2216" ht="0.75" customHeight="1"/>
    <row r="2217" ht="0.75" customHeight="1"/>
    <row r="2218" ht="0.75" customHeight="1"/>
    <row r="2219" ht="0.75" customHeight="1"/>
    <row r="2220" ht="0.75" customHeight="1"/>
    <row r="2221" ht="0.75" customHeight="1"/>
    <row r="2222" ht="0.75" customHeight="1"/>
    <row r="2223" ht="0.75" customHeight="1"/>
    <row r="2224" ht="0.75" customHeight="1"/>
    <row r="2225" ht="0.75" customHeight="1"/>
    <row r="2226" ht="0.75" customHeight="1"/>
    <row r="2227" ht="0.75" customHeight="1"/>
    <row r="2228" ht="0.75" customHeight="1"/>
    <row r="2229" ht="0.75" customHeight="1"/>
    <row r="2230" ht="0.75" customHeight="1"/>
    <row r="2231" ht="0.75" customHeight="1"/>
    <row r="2232" ht="0.75" customHeight="1"/>
    <row r="2233" ht="0.75" customHeight="1"/>
    <row r="2234" ht="0.75" customHeight="1"/>
    <row r="2235" ht="0.75" customHeight="1"/>
    <row r="2236" ht="0.75" customHeight="1"/>
    <row r="2237" ht="0.75" customHeight="1"/>
    <row r="2238" ht="0.75" customHeight="1"/>
    <row r="2239" ht="0.75" customHeight="1"/>
    <row r="2240" ht="0.75" customHeight="1"/>
    <row r="2241" ht="0.75" customHeight="1"/>
    <row r="2242" ht="0.75" customHeight="1"/>
    <row r="2243" ht="0.75" customHeight="1"/>
    <row r="2244" ht="0.75" customHeight="1"/>
    <row r="2245" ht="0.75" customHeight="1"/>
    <row r="2246" ht="0.75" customHeight="1"/>
    <row r="2247" ht="0.75" customHeight="1"/>
    <row r="2248" ht="0.75" customHeight="1"/>
    <row r="2249" ht="0.75" customHeight="1"/>
    <row r="2250" ht="0.75" customHeight="1"/>
    <row r="2251" ht="0.75" customHeight="1"/>
    <row r="2252" ht="0.75" customHeight="1"/>
    <row r="2253" ht="0.75" customHeight="1"/>
    <row r="2254" ht="0.75" customHeight="1"/>
    <row r="2255" ht="0.75" customHeight="1"/>
    <row r="2256" ht="0.75" customHeight="1"/>
    <row r="2257" ht="0.75" customHeight="1"/>
    <row r="2258" ht="0.75" customHeight="1"/>
    <row r="2259" ht="0.75" customHeight="1"/>
    <row r="2260" ht="0.75" customHeight="1"/>
    <row r="2261" ht="0.75" customHeight="1"/>
    <row r="2262" ht="0.75" customHeight="1"/>
    <row r="2263" ht="0.75" customHeight="1"/>
    <row r="2264" ht="0.75" customHeight="1"/>
    <row r="2265" ht="0.75" customHeight="1"/>
    <row r="2266" ht="0.75" customHeight="1"/>
    <row r="2267" ht="0.75" customHeight="1"/>
    <row r="2268" ht="0.75" customHeight="1"/>
    <row r="2269" ht="0.75" customHeight="1"/>
    <row r="2270" ht="0.75" customHeight="1"/>
    <row r="2271" ht="0.75" customHeight="1"/>
    <row r="2272" ht="0.75" customHeight="1"/>
    <row r="2273" ht="0.75" customHeight="1"/>
    <row r="2274" ht="0.75" customHeight="1"/>
    <row r="2275" ht="0.75" customHeight="1"/>
    <row r="2276" ht="0.75" customHeight="1"/>
    <row r="2277" ht="0.75" customHeight="1"/>
    <row r="2278" ht="0.75" customHeight="1"/>
    <row r="2279" ht="0.75" customHeight="1"/>
    <row r="2280" ht="0.75" customHeight="1"/>
    <row r="2281" ht="0.75" customHeight="1"/>
    <row r="2282" ht="0.75" customHeight="1"/>
    <row r="2283" ht="0.75" customHeight="1"/>
    <row r="2284" ht="0.75" customHeight="1"/>
    <row r="2285" ht="0.75" customHeight="1"/>
    <row r="2286" ht="0.75" customHeight="1"/>
    <row r="2287" ht="0.75" customHeight="1"/>
    <row r="2288" ht="0.75" customHeight="1"/>
    <row r="2289" ht="0.75" customHeight="1"/>
    <row r="2290" ht="0.75" customHeight="1"/>
    <row r="2291" ht="0.75" customHeight="1"/>
    <row r="2292" ht="0.75" customHeight="1"/>
    <row r="2293" ht="0.75" customHeight="1"/>
    <row r="2294" ht="0.75" customHeight="1"/>
    <row r="2295" ht="0.75" customHeight="1"/>
    <row r="2296" ht="0.75" customHeight="1"/>
    <row r="2297" ht="0.75" customHeight="1"/>
    <row r="2298" ht="0.75" customHeight="1"/>
    <row r="2299" ht="0.75" customHeight="1"/>
    <row r="2300" ht="0.75" customHeight="1"/>
    <row r="2301" ht="0.75" customHeight="1"/>
    <row r="2302" ht="0.75" customHeight="1"/>
    <row r="2303" ht="0.75" customHeight="1"/>
    <row r="2304" ht="0.75" customHeight="1"/>
    <row r="2305" ht="0.75" customHeight="1"/>
    <row r="2306" ht="0.75" customHeight="1"/>
    <row r="2307" ht="0.75" customHeight="1"/>
    <row r="2308" ht="0.75" customHeight="1"/>
    <row r="2309" ht="0.75" customHeight="1"/>
    <row r="2310" ht="0.75" customHeight="1"/>
    <row r="2311" ht="0.75" customHeight="1"/>
    <row r="2312" ht="0.75" customHeight="1"/>
    <row r="2313" ht="0.75" customHeight="1"/>
    <row r="2314" ht="0.75" customHeight="1"/>
    <row r="2315" ht="0.75" customHeight="1"/>
    <row r="2316" ht="0.75" customHeight="1"/>
    <row r="2317" ht="0.75" customHeight="1"/>
    <row r="2318" ht="0.75" customHeight="1"/>
    <row r="2319" ht="0.75" customHeight="1"/>
    <row r="2320" ht="0.75" customHeight="1"/>
    <row r="2321" ht="0.75" customHeight="1"/>
    <row r="2322" ht="0.75" customHeight="1"/>
    <row r="2323" ht="0.75" customHeight="1"/>
    <row r="2324" ht="0.75" customHeight="1"/>
    <row r="2325" ht="0.75" customHeight="1"/>
    <row r="2326" ht="0.75" customHeight="1"/>
    <row r="2327" ht="0.75" customHeight="1"/>
    <row r="2328" ht="0.75" customHeight="1"/>
    <row r="2329" ht="0.75" customHeight="1"/>
    <row r="2330" ht="0.75" customHeight="1"/>
    <row r="2331" ht="0.75" customHeight="1"/>
    <row r="2332" ht="0.75" customHeight="1"/>
    <row r="2333" ht="0.75" customHeight="1"/>
    <row r="2334" ht="0.75" customHeight="1"/>
    <row r="2335" ht="0.75" customHeight="1"/>
    <row r="2336" ht="0.75" customHeight="1"/>
    <row r="2337" ht="0.75" customHeight="1"/>
    <row r="2338" ht="0.75" customHeight="1"/>
    <row r="2339" ht="0.75" customHeight="1"/>
    <row r="2340" ht="0.75" customHeight="1"/>
    <row r="2341" ht="0.75" customHeight="1"/>
    <row r="2342" ht="0.75" customHeight="1"/>
    <row r="2343" ht="0.75" customHeight="1"/>
    <row r="2344" ht="0.75" customHeight="1"/>
    <row r="2345" ht="0.75" customHeight="1"/>
    <row r="2346" ht="0.75" customHeight="1"/>
    <row r="2347" ht="0.75" customHeight="1"/>
    <row r="2348" ht="0.75" customHeight="1"/>
    <row r="2349" ht="0.75" customHeight="1"/>
    <row r="2350" ht="0.75" customHeight="1"/>
    <row r="2351" ht="0.75" customHeight="1"/>
    <row r="2352" ht="0.75" customHeight="1"/>
    <row r="2353" ht="0.75" customHeight="1"/>
    <row r="2354" ht="0.75" customHeight="1"/>
    <row r="2355" ht="0.75" customHeight="1"/>
    <row r="2356" ht="0.75" customHeight="1"/>
    <row r="2357" ht="0.75" customHeight="1"/>
    <row r="2358" ht="0.75" customHeight="1"/>
    <row r="2359" ht="0.75" customHeight="1"/>
    <row r="2360" ht="0.75" customHeight="1"/>
    <row r="2361" ht="0.75" customHeight="1"/>
    <row r="2362" ht="0.75" customHeight="1"/>
    <row r="2363" ht="0.75" customHeight="1"/>
    <row r="2364" ht="0.75" customHeight="1"/>
    <row r="2365" ht="0.75" customHeight="1"/>
    <row r="2366" ht="0.75" customHeight="1"/>
    <row r="2367" ht="0.75" customHeight="1"/>
    <row r="2368" ht="0.75" customHeight="1"/>
    <row r="2369" ht="0.75" customHeight="1"/>
    <row r="2370" ht="0.75" customHeight="1"/>
    <row r="2371" ht="0.75" customHeight="1"/>
    <row r="2372" ht="0.75" customHeight="1"/>
    <row r="2373" ht="0.75" customHeight="1"/>
    <row r="2374" ht="0.75" customHeight="1"/>
    <row r="2375" ht="0.75" customHeight="1"/>
    <row r="2376" ht="0.75" customHeight="1"/>
    <row r="2377" ht="0.75" customHeight="1"/>
    <row r="2378" ht="0.75" customHeight="1"/>
    <row r="2379" ht="0.75" customHeight="1"/>
    <row r="2380" ht="0.75" customHeight="1"/>
    <row r="2381" ht="0.75" customHeight="1"/>
    <row r="2382" ht="0.75" customHeight="1"/>
    <row r="2383" ht="0.75" customHeight="1"/>
    <row r="2384" ht="0.75" customHeight="1"/>
    <row r="2385" ht="0.75" customHeight="1"/>
    <row r="2386" ht="0.75" customHeight="1"/>
    <row r="2387" ht="0.75" customHeight="1"/>
    <row r="2388" ht="0.75" customHeight="1"/>
    <row r="2389" ht="0.75" customHeight="1"/>
    <row r="2390" ht="0.75" customHeight="1"/>
    <row r="2391" ht="0.75" customHeight="1"/>
    <row r="2392" ht="0.75" customHeight="1"/>
    <row r="2393" ht="0.75" customHeight="1"/>
    <row r="2394" ht="0.75" customHeight="1"/>
    <row r="2395" ht="0.75" customHeight="1"/>
    <row r="2396" ht="0.75" customHeight="1"/>
    <row r="2397" ht="0.75" customHeight="1"/>
    <row r="2398" ht="0.75" customHeight="1"/>
    <row r="2399" ht="0.75" customHeight="1"/>
    <row r="2400" ht="0.75" customHeight="1"/>
    <row r="2401" ht="0.75" customHeight="1"/>
    <row r="2402" ht="0.75" customHeight="1"/>
    <row r="2403" ht="0.75" customHeight="1"/>
    <row r="2404" ht="0.75" customHeight="1"/>
    <row r="2405" ht="0.75" customHeight="1"/>
    <row r="2406" ht="0.75" customHeight="1"/>
    <row r="2407" ht="0.75" customHeight="1"/>
    <row r="2408" ht="0.75" customHeight="1"/>
    <row r="2409" ht="0.75" customHeight="1"/>
    <row r="2410" ht="0.75" customHeight="1"/>
    <row r="2411" ht="0.75" customHeight="1"/>
    <row r="2412" ht="0.75" customHeight="1"/>
    <row r="2413" ht="0.75" customHeight="1"/>
    <row r="2414" ht="0.75" customHeight="1"/>
    <row r="2415" ht="0.75" customHeight="1"/>
    <row r="2416" ht="0.75" customHeight="1"/>
    <row r="2417" ht="0.75" customHeight="1"/>
    <row r="2418" ht="0.75" customHeight="1"/>
    <row r="2419" ht="0.75" customHeight="1"/>
    <row r="2420" ht="0.75" customHeight="1"/>
    <row r="2421" ht="0.75" customHeight="1"/>
    <row r="2422" ht="0.75" customHeight="1"/>
    <row r="2423" ht="0.75" customHeight="1"/>
    <row r="2424" ht="0.75" customHeight="1"/>
    <row r="2425" ht="0.75" customHeight="1"/>
    <row r="2426" ht="0.75" customHeight="1"/>
    <row r="2427" ht="0.75" customHeight="1"/>
    <row r="2428" ht="0.75" customHeight="1"/>
    <row r="2429" ht="0.75" customHeight="1"/>
    <row r="2430" ht="0.75" customHeight="1"/>
    <row r="2431" ht="0.75" customHeight="1"/>
    <row r="2432" ht="0.75" customHeight="1"/>
    <row r="2433" ht="0.75" customHeight="1"/>
    <row r="2434" ht="0.75" customHeight="1"/>
    <row r="2435" ht="0.75" customHeight="1"/>
    <row r="2436" ht="0.75" customHeight="1"/>
    <row r="2437" ht="0.75" customHeight="1"/>
    <row r="2438" ht="0.75" customHeight="1"/>
    <row r="2439" ht="0.75" customHeight="1"/>
    <row r="2440" ht="0.75" customHeight="1"/>
    <row r="2441" ht="0.75" customHeight="1"/>
    <row r="2442" ht="0.75" customHeight="1"/>
    <row r="2443" ht="0.75" customHeight="1"/>
    <row r="2444" ht="0.75" customHeight="1"/>
    <row r="2445" ht="0.75" customHeight="1"/>
    <row r="2446" ht="0.75" customHeight="1"/>
    <row r="2447" ht="0.75" customHeight="1"/>
    <row r="2448" ht="0.75" customHeight="1"/>
    <row r="2449" ht="0.75" customHeight="1"/>
    <row r="2450" ht="0.75" customHeight="1"/>
    <row r="2451" ht="0.75" customHeight="1"/>
    <row r="2452" ht="0.75" customHeight="1"/>
    <row r="2453" ht="0.75" customHeight="1"/>
    <row r="2454" ht="0.75" customHeight="1"/>
    <row r="2455" ht="0.75" customHeight="1"/>
    <row r="2456" ht="0.75" customHeight="1"/>
    <row r="2457" ht="0.75" customHeight="1"/>
    <row r="2458" ht="0.75" customHeight="1"/>
    <row r="2459" ht="0.75" customHeight="1"/>
    <row r="2460" ht="0.75" customHeight="1"/>
    <row r="2461" ht="0.75" customHeight="1"/>
    <row r="2462" ht="0.75" customHeight="1"/>
    <row r="2463" ht="0.75" customHeight="1"/>
    <row r="2464" ht="0.75" customHeight="1"/>
    <row r="2465" ht="0.75" customHeight="1"/>
    <row r="2466" ht="0.75" customHeight="1"/>
    <row r="2467" ht="0.75" customHeight="1"/>
    <row r="2468" ht="0.75" customHeight="1"/>
    <row r="2469" ht="0.75" customHeight="1"/>
    <row r="2470" ht="0.75" customHeight="1"/>
    <row r="2471" ht="0.75" customHeight="1"/>
    <row r="2472" ht="0.75" customHeight="1"/>
    <row r="2473" ht="0.75" customHeight="1"/>
    <row r="2474" ht="0.75" customHeight="1"/>
    <row r="2475" ht="0.75" customHeight="1"/>
    <row r="2476" ht="0.75" customHeight="1"/>
    <row r="2477" ht="0.75" customHeight="1"/>
    <row r="2478" ht="0.75" customHeight="1"/>
    <row r="2479" ht="0.75" customHeight="1"/>
    <row r="2480" ht="0.75" customHeight="1"/>
    <row r="2481" ht="0.75" customHeight="1"/>
    <row r="2482" ht="0.75" customHeight="1"/>
    <row r="2483" ht="0.75" customHeight="1"/>
    <row r="2484" ht="0.75" customHeight="1"/>
    <row r="2485" ht="0.75" customHeight="1"/>
    <row r="2486" ht="0.75" customHeight="1"/>
    <row r="2487" ht="0.75" customHeight="1"/>
    <row r="2488" ht="0.75" customHeight="1"/>
    <row r="2489" ht="0.75" customHeight="1"/>
    <row r="2490" ht="0.75" customHeight="1"/>
    <row r="2491" ht="0.75" customHeight="1"/>
    <row r="2492" ht="0.75" customHeight="1"/>
    <row r="2493" ht="0.75" customHeight="1"/>
    <row r="2494" ht="0.75" customHeight="1"/>
    <row r="2495" ht="0.75" customHeight="1"/>
    <row r="2496" ht="0.75" customHeight="1"/>
    <row r="2497" ht="0.75" customHeight="1"/>
    <row r="2498" ht="0.75" customHeight="1"/>
    <row r="2499" ht="0.75" customHeight="1"/>
    <row r="2500" ht="0.75" customHeight="1"/>
    <row r="2501" ht="0.75" customHeight="1"/>
    <row r="2502" ht="0.75" customHeight="1"/>
    <row r="2503" ht="0.75" customHeight="1"/>
    <row r="2504" ht="0.75" customHeight="1"/>
    <row r="2505" ht="0.75" customHeight="1"/>
    <row r="2506" ht="0.75" customHeight="1"/>
    <row r="2507" ht="0.75" customHeight="1"/>
    <row r="2508" ht="0.75" customHeight="1"/>
    <row r="2509" ht="0.75" customHeight="1"/>
    <row r="2510" ht="0.75" customHeight="1"/>
    <row r="2511" ht="0.75" customHeight="1"/>
    <row r="2512" ht="0.75" customHeight="1"/>
    <row r="2513" ht="0.75" customHeight="1"/>
    <row r="2514" ht="0.75" customHeight="1"/>
    <row r="2515" ht="0.75" customHeight="1"/>
    <row r="2516" ht="0.75" customHeight="1"/>
    <row r="2517" ht="0.75" customHeight="1"/>
    <row r="2518" ht="0.75" customHeight="1"/>
    <row r="2519" ht="0.75" customHeight="1"/>
    <row r="2520" ht="0.75" customHeight="1"/>
    <row r="2521" ht="0.75" customHeight="1"/>
    <row r="2522" ht="0.75" customHeight="1"/>
    <row r="2523" ht="0.75" customHeight="1"/>
    <row r="2524" ht="0.75" customHeight="1"/>
    <row r="2525" ht="0.75" customHeight="1"/>
    <row r="2526" ht="0.75" customHeight="1"/>
    <row r="2527" ht="0.75" customHeight="1"/>
    <row r="2528" ht="0.75" customHeight="1"/>
    <row r="2529" ht="0.75" customHeight="1"/>
    <row r="2530" ht="0.75" customHeight="1"/>
    <row r="2531" ht="0.75" customHeight="1"/>
    <row r="2532" ht="0.75" customHeight="1"/>
    <row r="2533" ht="0.75" customHeight="1"/>
    <row r="2534" ht="0.75" customHeight="1"/>
    <row r="2535" ht="0.75" customHeight="1"/>
    <row r="2536" ht="0.75" customHeight="1"/>
    <row r="2537" ht="0.75" customHeight="1"/>
    <row r="2538" ht="0.75" customHeight="1"/>
    <row r="2539" ht="0.75" customHeight="1"/>
    <row r="2540" ht="0.75" customHeight="1"/>
    <row r="2541" ht="0.75" customHeight="1"/>
    <row r="2542" ht="0.75" customHeight="1"/>
    <row r="2543" ht="0.75" customHeight="1"/>
    <row r="2544" ht="0.75" customHeight="1"/>
    <row r="2545" ht="0.75" customHeight="1"/>
    <row r="2546" ht="0.75" customHeight="1"/>
    <row r="2547" ht="0.75" customHeight="1"/>
    <row r="2548" ht="0.75" customHeight="1"/>
    <row r="2549" ht="0.75" customHeight="1"/>
    <row r="2550" ht="0.75" customHeight="1"/>
    <row r="2551" ht="0.75" customHeight="1"/>
    <row r="2552" ht="0.75" customHeight="1"/>
    <row r="2553" ht="0.75" customHeight="1"/>
    <row r="2554" ht="0.75" customHeight="1"/>
    <row r="2555" ht="0.75" customHeight="1"/>
    <row r="2556" ht="0.75" customHeight="1"/>
    <row r="2557" ht="0.75" customHeight="1"/>
    <row r="2558" ht="0.75" customHeight="1"/>
    <row r="2559" ht="0.75" customHeight="1"/>
    <row r="2560" ht="0.75" customHeight="1"/>
    <row r="2561" ht="0.75" customHeight="1"/>
    <row r="2562" ht="0.75" customHeight="1"/>
    <row r="2563" ht="0.75" customHeight="1"/>
    <row r="2564" ht="0.75" customHeight="1"/>
    <row r="2565" ht="0.75" customHeight="1"/>
    <row r="2566" ht="0.75" customHeight="1"/>
    <row r="2567" ht="0.75" customHeight="1"/>
    <row r="2568" ht="0.75" customHeight="1"/>
    <row r="2569" ht="0.75" customHeight="1"/>
    <row r="2570" ht="0.75" customHeight="1"/>
    <row r="2571" ht="0.75" customHeight="1"/>
    <row r="2572" ht="0.75" customHeight="1"/>
    <row r="2573" ht="0.75" customHeight="1"/>
    <row r="2574" ht="0.75" customHeight="1"/>
    <row r="2575" ht="0.75" customHeight="1"/>
    <row r="2576" ht="0.75" customHeight="1"/>
    <row r="2577" ht="0.75" customHeight="1"/>
    <row r="2578" ht="0.75" customHeight="1"/>
    <row r="2579" ht="0.75" customHeight="1"/>
    <row r="2580" ht="0.75" customHeight="1"/>
    <row r="2581" ht="0.75" customHeight="1"/>
    <row r="2582" ht="0.75" customHeight="1"/>
    <row r="2583" ht="0.75" customHeight="1"/>
    <row r="2584" ht="0.75" customHeight="1"/>
    <row r="2585" ht="0.75" customHeight="1"/>
    <row r="2586" ht="0.75" customHeight="1"/>
    <row r="2587" ht="0.75" customHeight="1"/>
    <row r="2588" ht="0.75" customHeight="1"/>
    <row r="2589" ht="0.75" customHeight="1"/>
    <row r="2590" ht="0.75" customHeight="1"/>
    <row r="2591" ht="0.75" customHeight="1"/>
    <row r="2592" ht="0.75" customHeight="1"/>
    <row r="2593" ht="0.75" customHeight="1"/>
    <row r="2594" ht="0.75" customHeight="1"/>
    <row r="2595" ht="0.75" customHeight="1"/>
    <row r="2596" ht="0.75" customHeight="1"/>
    <row r="2597" ht="0.75" customHeight="1"/>
    <row r="2598" ht="0.75" customHeight="1"/>
    <row r="2599" ht="0.75" customHeight="1"/>
    <row r="2600" ht="0.75" customHeight="1"/>
    <row r="2601" ht="0.75" customHeight="1"/>
    <row r="2602" ht="0.75" customHeight="1"/>
    <row r="2603" ht="0.75" customHeight="1"/>
    <row r="2604" ht="0.75" customHeight="1"/>
    <row r="2605" ht="0.75" customHeight="1"/>
    <row r="2606" ht="0.75" customHeight="1"/>
    <row r="2607" ht="0.75" customHeight="1"/>
    <row r="2608" ht="0.75" customHeight="1"/>
    <row r="2609" ht="0.75" customHeight="1"/>
    <row r="2610" ht="0.75" customHeight="1"/>
    <row r="2611" ht="0.75" customHeight="1"/>
    <row r="2612" ht="0.75" customHeight="1"/>
    <row r="2613" ht="0.75" customHeight="1"/>
    <row r="2614" ht="0.75" customHeight="1"/>
    <row r="2615" ht="0.75" customHeight="1"/>
    <row r="2616" ht="0.75" customHeight="1"/>
    <row r="2617" ht="0.75" customHeight="1"/>
    <row r="2618" ht="0.75" customHeight="1"/>
    <row r="2619" ht="0.75" customHeight="1"/>
    <row r="2620" ht="0.75" customHeight="1"/>
    <row r="2621" ht="0.75" customHeight="1"/>
    <row r="2622" ht="0.75" customHeight="1"/>
    <row r="2623" ht="0.75" customHeight="1"/>
    <row r="2624" ht="0.75" customHeight="1"/>
    <row r="2625" ht="0.75" customHeight="1"/>
    <row r="2626" ht="0.75" customHeight="1"/>
    <row r="2627" ht="0.75" customHeight="1"/>
    <row r="2628" ht="0.75" customHeight="1"/>
    <row r="2629" ht="0.75" customHeight="1"/>
    <row r="2630" ht="0.75" customHeight="1"/>
    <row r="2631" ht="0.75" customHeight="1"/>
    <row r="2632" ht="0.75" customHeight="1"/>
    <row r="2633" ht="0.75" customHeight="1"/>
    <row r="2634" ht="0.75" customHeight="1"/>
    <row r="2635" ht="0.75" customHeight="1"/>
    <row r="2636" ht="0.75" customHeight="1"/>
    <row r="2637" ht="0.75" customHeight="1"/>
    <row r="2638" ht="0.75" customHeight="1"/>
    <row r="2639" ht="0.75" customHeight="1"/>
    <row r="2640" ht="0.75" customHeight="1"/>
    <row r="2641" ht="0.75" customHeight="1"/>
    <row r="2642" ht="0.75" customHeight="1"/>
    <row r="2643" ht="0.75" customHeight="1"/>
    <row r="2644" ht="0.75" customHeight="1"/>
    <row r="2645" ht="0.75" customHeight="1"/>
    <row r="2646" ht="0.75" customHeight="1"/>
    <row r="2647" ht="0.75" customHeight="1"/>
    <row r="2648" ht="0.75" customHeight="1"/>
    <row r="2649" ht="0.75" customHeight="1"/>
    <row r="2650" ht="0.75" customHeight="1"/>
    <row r="2651" ht="0.75" customHeight="1"/>
    <row r="2652" ht="0.75" customHeight="1"/>
    <row r="2653" ht="0.75" customHeight="1"/>
    <row r="2654" ht="0.75" customHeight="1"/>
    <row r="2655" ht="0.75" customHeight="1"/>
    <row r="2656" ht="0.75" customHeight="1"/>
    <row r="2657" ht="0.75" customHeight="1"/>
    <row r="2658" ht="0.75" customHeight="1"/>
    <row r="2659" ht="0.75" customHeight="1"/>
    <row r="2660" ht="0.75" customHeight="1"/>
    <row r="2661" ht="0.75" customHeight="1"/>
    <row r="2662" ht="0.75" customHeight="1"/>
    <row r="2663" ht="0.75" customHeight="1"/>
    <row r="2664" ht="0.75" customHeight="1"/>
    <row r="2665" ht="0.75" customHeight="1"/>
    <row r="2666" ht="0.75" customHeight="1"/>
    <row r="2667" ht="0.75" customHeight="1"/>
    <row r="2668" ht="0.75" customHeight="1"/>
    <row r="2669" ht="0.75" customHeight="1"/>
    <row r="2670" ht="0.75" customHeight="1"/>
    <row r="2671" ht="0.75" customHeight="1"/>
    <row r="2672" ht="0.75" customHeight="1"/>
    <row r="2673" ht="0.75" customHeight="1"/>
    <row r="2674" ht="0.75" customHeight="1"/>
    <row r="2675" ht="0.75" customHeight="1"/>
    <row r="2676" ht="0.75" customHeight="1"/>
    <row r="2677" ht="0.75" customHeight="1"/>
    <row r="2678" ht="0.75" customHeight="1"/>
    <row r="2679" ht="0.75" customHeight="1"/>
    <row r="2680" ht="0.75" customHeight="1"/>
    <row r="2681" ht="0.75" customHeight="1"/>
    <row r="2682" ht="0.75" customHeight="1"/>
    <row r="2683" ht="0.75" customHeight="1"/>
    <row r="2684" ht="0.75" customHeight="1"/>
    <row r="2685" ht="0.75" customHeight="1"/>
    <row r="2686" ht="0.75" customHeight="1"/>
    <row r="2687" ht="0.75" customHeight="1"/>
    <row r="2688" ht="0.75" customHeight="1"/>
    <row r="2689" ht="0.75" customHeight="1"/>
    <row r="2690" ht="0.75" customHeight="1"/>
    <row r="2691" ht="0.75" customHeight="1"/>
    <row r="2692" ht="0.75" customHeight="1"/>
    <row r="2693" ht="0.75" customHeight="1"/>
    <row r="2694" ht="0.75" customHeight="1"/>
    <row r="2695" ht="0.75" customHeight="1"/>
    <row r="2696" ht="0.75" customHeight="1"/>
    <row r="2697" ht="0.75" customHeight="1"/>
    <row r="2698" ht="0.75" customHeight="1"/>
    <row r="2699" ht="0.75" customHeight="1"/>
    <row r="2700" ht="0.75" customHeight="1"/>
    <row r="2701" ht="0.75" customHeight="1"/>
    <row r="2702" ht="0.75" customHeight="1"/>
    <row r="2703" ht="0.75" customHeight="1"/>
    <row r="2704" ht="0.75" customHeight="1"/>
    <row r="2705" ht="0.75" customHeight="1"/>
    <row r="2706" ht="0.75" customHeight="1"/>
    <row r="2707" ht="0.75" customHeight="1"/>
    <row r="2708" ht="0.75" customHeight="1"/>
    <row r="2709" ht="0.75" customHeight="1"/>
    <row r="2710" ht="0.75" customHeight="1"/>
    <row r="2711" ht="0.75" customHeight="1"/>
    <row r="2712" ht="0.75" customHeight="1"/>
    <row r="2713" ht="0.75" customHeight="1"/>
    <row r="2714" ht="0.75" customHeight="1"/>
    <row r="2715" ht="0.75" customHeight="1"/>
    <row r="2716" ht="0.75" customHeight="1"/>
    <row r="2717" ht="0.75" customHeight="1"/>
    <row r="2718" ht="0.75" customHeight="1"/>
    <row r="2719" ht="0.75" customHeight="1"/>
    <row r="2720" ht="0.75" customHeight="1"/>
    <row r="2721" ht="0.75" customHeight="1"/>
    <row r="2722" ht="0.75" customHeight="1"/>
    <row r="2723" ht="0.75" customHeight="1"/>
    <row r="2724" ht="0.75" customHeight="1"/>
    <row r="2725" ht="0.75" customHeight="1"/>
    <row r="2726" ht="0.75" customHeight="1"/>
    <row r="2727" ht="0.75" customHeight="1"/>
    <row r="2728" ht="0.75" customHeight="1"/>
    <row r="2729" ht="0.75" customHeight="1"/>
    <row r="2730" ht="0.75" customHeight="1"/>
    <row r="2731" ht="0.75" customHeight="1"/>
    <row r="2732" ht="0.75" customHeight="1"/>
    <row r="2733" ht="0.75" customHeight="1"/>
    <row r="2734" ht="0.75" customHeight="1"/>
    <row r="2735" ht="0.75" customHeight="1"/>
    <row r="2736" ht="0.75" customHeight="1"/>
    <row r="2737" ht="0.75" customHeight="1"/>
    <row r="2738" ht="0.75" customHeight="1"/>
    <row r="2739" ht="0.75" customHeight="1"/>
    <row r="2740" ht="0.75" customHeight="1"/>
    <row r="2741" ht="0.75" customHeight="1"/>
    <row r="2742" ht="0.75" customHeight="1"/>
    <row r="2743" ht="0.75" customHeight="1"/>
    <row r="2744" ht="0.75" customHeight="1"/>
    <row r="2745" ht="0.75" customHeight="1"/>
    <row r="2746" ht="0.75" customHeight="1"/>
    <row r="2747" ht="0.75" customHeight="1"/>
    <row r="2748" ht="0.75" customHeight="1"/>
    <row r="2749" ht="0.75" customHeight="1"/>
    <row r="2750" ht="0.75" customHeight="1"/>
    <row r="2751" ht="0.75" customHeight="1"/>
    <row r="2752" ht="0.75" customHeight="1"/>
    <row r="2753" ht="0.75" customHeight="1"/>
    <row r="2754" ht="0.75" customHeight="1"/>
    <row r="2755" ht="0.75" customHeight="1"/>
    <row r="2756" ht="0.75" customHeight="1"/>
    <row r="2757" ht="0.75" customHeight="1"/>
    <row r="2758" ht="0.75" customHeight="1"/>
    <row r="2759" ht="0.75" customHeight="1"/>
    <row r="2760" ht="0.75" customHeight="1"/>
    <row r="2761" ht="0.75" customHeight="1"/>
    <row r="2762" ht="0.75" customHeight="1"/>
    <row r="2763" ht="0.75" customHeight="1"/>
    <row r="2764" ht="0.75" customHeight="1"/>
    <row r="2765" ht="0.75" customHeight="1"/>
    <row r="2766" ht="0.75" customHeight="1"/>
    <row r="2767" ht="0.75" customHeight="1"/>
    <row r="2768" ht="0.75" customHeight="1"/>
    <row r="2769" ht="0.75" customHeight="1"/>
    <row r="2770" ht="0.75" customHeight="1"/>
    <row r="2771" ht="0.75" customHeight="1"/>
    <row r="2772" ht="0.75" customHeight="1"/>
    <row r="2773" ht="0.75" customHeight="1"/>
    <row r="2774" ht="0.75" customHeight="1"/>
    <row r="2775" ht="0.75" customHeight="1"/>
    <row r="2776" ht="0.75" customHeight="1"/>
    <row r="2777" ht="0.75" customHeight="1"/>
    <row r="2778" ht="0.75" customHeight="1"/>
    <row r="2779" ht="0.75" customHeight="1"/>
    <row r="2780" ht="0.75" customHeight="1"/>
    <row r="2781" ht="0.75" customHeight="1"/>
    <row r="2782" ht="0.75" customHeight="1"/>
    <row r="2783" ht="0.75" customHeight="1"/>
    <row r="2784" ht="0.75" customHeight="1"/>
    <row r="2785" ht="0.75" customHeight="1"/>
    <row r="2786" ht="0.75" customHeight="1"/>
    <row r="2787" ht="0.75" customHeight="1"/>
    <row r="2788" ht="0.75" customHeight="1"/>
    <row r="2789" ht="0.75" customHeight="1"/>
    <row r="2790" ht="0.75" customHeight="1"/>
    <row r="2791" ht="0.75" customHeight="1"/>
    <row r="2792" ht="0.75" customHeight="1"/>
    <row r="2793" ht="0.75" customHeight="1"/>
    <row r="2794" ht="0.75" customHeight="1"/>
    <row r="2795" ht="0.75" customHeight="1"/>
    <row r="2796" ht="0.75" customHeight="1"/>
    <row r="2797" ht="0.75" customHeight="1"/>
    <row r="2798" ht="0.75" customHeight="1"/>
    <row r="2799" ht="0.75" customHeight="1"/>
    <row r="2800" ht="0.75" customHeight="1"/>
    <row r="2801" ht="0.75" customHeight="1"/>
    <row r="2802" ht="0.75" customHeight="1"/>
    <row r="2803" ht="0.75" customHeight="1"/>
    <row r="2804" ht="0.75" customHeight="1"/>
    <row r="2805" ht="0.75" customHeight="1"/>
    <row r="2806" ht="0.75" customHeight="1"/>
    <row r="2807" ht="0.75" customHeight="1"/>
    <row r="2808" ht="0.75" customHeight="1"/>
    <row r="2809" ht="0.75" customHeight="1"/>
    <row r="2810" ht="0.75" customHeight="1"/>
    <row r="2811" ht="0.75" customHeight="1"/>
    <row r="2812" ht="0.75" customHeight="1"/>
    <row r="2813" ht="0.75" customHeight="1"/>
    <row r="2814" ht="0.75" customHeight="1"/>
    <row r="2815" ht="0.75" customHeight="1"/>
    <row r="2816" ht="0.75" customHeight="1"/>
    <row r="2817" ht="0.75" customHeight="1"/>
    <row r="2818" ht="0.75" customHeight="1"/>
    <row r="2819" ht="0.75" customHeight="1"/>
    <row r="2820" ht="0.75" customHeight="1"/>
    <row r="2821" ht="0.75" customHeight="1"/>
    <row r="2822" ht="0.75" customHeight="1"/>
    <row r="2823" ht="0.75" customHeight="1"/>
    <row r="2824" ht="0.75" customHeight="1"/>
    <row r="2825" ht="0.75" customHeight="1"/>
    <row r="2826" ht="0.75" customHeight="1"/>
    <row r="2827" ht="0.75" customHeight="1"/>
    <row r="2828" ht="0.75" customHeight="1"/>
    <row r="2829" ht="0.75" customHeight="1"/>
    <row r="2830" ht="0.75" customHeight="1"/>
    <row r="2831" ht="0.75" customHeight="1"/>
    <row r="2832" ht="0.75" customHeight="1"/>
    <row r="2833" ht="0.75" customHeight="1"/>
    <row r="2834" ht="0.75" customHeight="1"/>
    <row r="2835" ht="0.75" customHeight="1"/>
    <row r="2836" ht="0.75" customHeight="1"/>
    <row r="2837" ht="0.75" customHeight="1"/>
    <row r="2838" ht="0.75" customHeight="1"/>
    <row r="2839" ht="0.75" customHeight="1"/>
    <row r="2840" ht="0.75" customHeight="1"/>
    <row r="2841" ht="0.75" customHeight="1"/>
    <row r="2842" ht="0.75" customHeight="1"/>
    <row r="2843" ht="0.75" customHeight="1"/>
    <row r="2844" ht="0.75" customHeight="1"/>
    <row r="2845" ht="0.75" customHeight="1"/>
    <row r="2846" ht="0.75" customHeight="1"/>
    <row r="2847" ht="0.75" customHeight="1"/>
    <row r="2848" ht="0.75" customHeight="1"/>
    <row r="2849" ht="0.75" customHeight="1"/>
    <row r="2850" ht="0.75" customHeight="1"/>
    <row r="2851" ht="0.75" customHeight="1"/>
    <row r="2852" ht="0.75" customHeight="1"/>
    <row r="2853" ht="0.75" customHeight="1"/>
    <row r="2854" ht="0.75" customHeight="1"/>
    <row r="2855" ht="0.75" customHeight="1"/>
    <row r="2856" ht="0.75" customHeight="1"/>
    <row r="2857" ht="0.75" customHeight="1"/>
    <row r="2858" ht="0.75" customHeight="1"/>
    <row r="2859" ht="0.75" customHeight="1"/>
    <row r="2860" ht="0.75" customHeight="1"/>
    <row r="2861" ht="0.75" customHeight="1"/>
    <row r="2862" ht="0.75" customHeight="1"/>
    <row r="2863" ht="0.75" customHeight="1"/>
    <row r="2864" ht="0.75" customHeight="1"/>
    <row r="2865" ht="0.75" customHeight="1"/>
    <row r="2866" ht="0.75" customHeight="1"/>
    <row r="2867" ht="0.75" customHeight="1"/>
    <row r="2868" ht="0.75" customHeight="1"/>
    <row r="2869" ht="0.75" customHeight="1"/>
    <row r="2870" ht="0.75" customHeight="1"/>
    <row r="2871" ht="0.75" customHeight="1"/>
    <row r="2872" ht="0.75" customHeight="1"/>
    <row r="2873" ht="0.75" customHeight="1"/>
    <row r="2874" ht="0.75" customHeight="1"/>
    <row r="2875" ht="0.75" customHeight="1"/>
    <row r="2876" ht="0.75" customHeight="1"/>
    <row r="2877" ht="0.75" customHeight="1"/>
    <row r="2878" ht="0.75" customHeight="1"/>
    <row r="2879" ht="0.75" customHeight="1"/>
    <row r="2880" ht="0.75" customHeight="1"/>
    <row r="2881" ht="0.75" customHeight="1"/>
    <row r="2882" ht="0.75" customHeight="1"/>
    <row r="2883" ht="0.75" customHeight="1"/>
    <row r="2884" ht="0.75" customHeight="1"/>
    <row r="2885" ht="0.75" customHeight="1"/>
    <row r="2886" ht="0.75" customHeight="1"/>
    <row r="2887" ht="0.75" customHeight="1"/>
    <row r="2888" ht="0.75" customHeight="1"/>
    <row r="2889" ht="0.75" customHeight="1"/>
    <row r="2890" ht="0.75" customHeight="1"/>
    <row r="2891" ht="0.75" customHeight="1"/>
    <row r="2892" ht="0.75" customHeight="1"/>
    <row r="2893" ht="0.75" customHeight="1"/>
    <row r="2894" ht="0.75" customHeight="1"/>
    <row r="2895" ht="0.75" customHeight="1"/>
    <row r="2896" ht="0.75" customHeight="1"/>
    <row r="2897" ht="0.75" customHeight="1"/>
    <row r="2898" ht="0.75" customHeight="1"/>
    <row r="2899" ht="0.75" customHeight="1"/>
    <row r="2900" ht="0.75" customHeight="1"/>
    <row r="2901" ht="0.75" customHeight="1"/>
    <row r="2902" ht="0.75" customHeight="1"/>
    <row r="2903" ht="0.75" customHeight="1"/>
    <row r="2904" ht="0.75" customHeight="1"/>
    <row r="2905" ht="0.75" customHeight="1"/>
    <row r="2906" ht="0.75" customHeight="1"/>
    <row r="2907" ht="0.75" customHeight="1"/>
    <row r="2908" ht="0.75" customHeight="1"/>
    <row r="2909" ht="0.75" customHeight="1"/>
    <row r="2910" ht="0.75" customHeight="1"/>
    <row r="2911" ht="0.75" customHeight="1"/>
    <row r="2912" ht="0.75" customHeight="1"/>
    <row r="2913" ht="0.75" customHeight="1"/>
    <row r="2914" ht="0.75" customHeight="1"/>
    <row r="2915" ht="0.75" customHeight="1"/>
    <row r="2916" ht="0.75" customHeight="1"/>
    <row r="2917" ht="0.75" customHeight="1"/>
    <row r="2918" ht="0.75" customHeight="1"/>
    <row r="2919" ht="0.75" customHeight="1"/>
    <row r="2920" ht="0.75" customHeight="1"/>
    <row r="2921" ht="0.75" customHeight="1"/>
    <row r="2922" ht="0.75" customHeight="1"/>
    <row r="2923" ht="0.75" customHeight="1"/>
    <row r="2924" ht="0.75" customHeight="1"/>
    <row r="2925" ht="0.75" customHeight="1"/>
    <row r="2926" ht="0.75" customHeight="1"/>
    <row r="2927" ht="0.75" customHeight="1"/>
    <row r="2928" ht="0.75" customHeight="1"/>
    <row r="2929" ht="0.75" customHeight="1"/>
    <row r="2930" ht="0.75" customHeight="1"/>
    <row r="2931" ht="0.75" customHeight="1"/>
    <row r="2932" ht="0.75" customHeight="1"/>
    <row r="2933" ht="0.75" customHeight="1"/>
    <row r="2934" ht="0.75" customHeight="1"/>
    <row r="2935" ht="0.75" customHeight="1"/>
    <row r="2936" ht="0.75" customHeight="1"/>
    <row r="2937" ht="0.75" customHeight="1"/>
    <row r="2938" ht="0.75" customHeight="1"/>
    <row r="2939" ht="0.75" customHeight="1"/>
    <row r="2940" ht="0.75" customHeight="1"/>
    <row r="2941" ht="0.75" customHeight="1"/>
    <row r="2942" ht="0.75" customHeight="1"/>
    <row r="2943" ht="0.75" customHeight="1"/>
    <row r="2944" ht="0.75" customHeight="1"/>
    <row r="2945" ht="0.75" customHeight="1"/>
    <row r="2946" ht="0.75" customHeight="1"/>
    <row r="2947" ht="0.75" customHeight="1"/>
    <row r="2948" ht="0.75" customHeight="1"/>
    <row r="2949" ht="0.75" customHeight="1"/>
    <row r="2950" ht="0.75" customHeight="1"/>
    <row r="2951" ht="0.75" customHeight="1"/>
    <row r="2952" ht="0.75" customHeight="1"/>
    <row r="2953" ht="0.75" customHeight="1"/>
    <row r="2954" ht="0.75" customHeight="1"/>
    <row r="2955" ht="0.75" customHeight="1"/>
    <row r="2956" ht="0.75" customHeight="1"/>
    <row r="2957" ht="0.75" customHeight="1"/>
    <row r="2958" ht="0.75" customHeight="1"/>
    <row r="2959" ht="0.75" customHeight="1"/>
    <row r="2960" ht="0.75" customHeight="1"/>
    <row r="2961" ht="0.75" customHeight="1"/>
    <row r="2962" ht="0.75" customHeight="1"/>
    <row r="2963" ht="0.75" customHeight="1"/>
    <row r="2964" ht="0.75" customHeight="1"/>
    <row r="2965" ht="0.75" customHeight="1"/>
    <row r="2966" ht="0.75" customHeight="1"/>
    <row r="2967" ht="0.75" customHeight="1"/>
    <row r="2968" ht="0.75" customHeight="1"/>
    <row r="2969" ht="0.75" customHeight="1"/>
    <row r="2970" ht="0.75" customHeight="1"/>
    <row r="2971" ht="0.75" customHeight="1"/>
    <row r="2972" ht="0.75" customHeight="1"/>
    <row r="2973" ht="0.75" customHeight="1"/>
    <row r="2974" ht="0.75" customHeight="1"/>
    <row r="2975" ht="0.75" customHeight="1"/>
    <row r="2976" ht="0.75" customHeight="1"/>
    <row r="2977" ht="0.75" customHeight="1"/>
    <row r="2978" ht="0.75" customHeight="1"/>
    <row r="2979" ht="0.75" customHeight="1"/>
    <row r="2980" ht="0.75" customHeight="1"/>
    <row r="2981" ht="0.75" customHeight="1"/>
    <row r="2982" ht="0.75" customHeight="1"/>
    <row r="2983" ht="0.75" customHeight="1"/>
    <row r="2984" ht="0.75" customHeight="1"/>
    <row r="2985" ht="0.75" customHeight="1"/>
    <row r="2986" ht="0.75" customHeight="1"/>
    <row r="2987" ht="0.75" customHeight="1"/>
    <row r="2988" ht="0.75" customHeight="1"/>
    <row r="2989" ht="0.75" customHeight="1"/>
    <row r="2990" ht="0.75" customHeight="1"/>
    <row r="2991" ht="0.75" customHeight="1"/>
    <row r="2992" ht="0.75" customHeight="1"/>
    <row r="2993" ht="0.75" customHeight="1"/>
    <row r="2994" ht="0.75" customHeight="1"/>
    <row r="2995" ht="0.75" customHeight="1"/>
    <row r="2996" ht="0.75" customHeight="1"/>
    <row r="2997" ht="0.75" customHeight="1"/>
    <row r="2998" ht="0.75" customHeight="1"/>
    <row r="2999" ht="0.75" customHeight="1"/>
    <row r="3000" ht="0.75" customHeight="1"/>
    <row r="3001" ht="0.75" customHeight="1"/>
    <row r="3002" ht="0.75" customHeight="1"/>
    <row r="3003" ht="0.75" customHeight="1"/>
    <row r="3004" ht="0.75" customHeight="1"/>
    <row r="3005" ht="0.75" customHeight="1"/>
    <row r="3006" ht="0.75" customHeight="1"/>
    <row r="3007" ht="0.75" customHeight="1"/>
    <row r="3008" ht="0.75" customHeight="1"/>
    <row r="3009" ht="0.75" customHeight="1"/>
    <row r="3010" ht="0.75" customHeight="1"/>
    <row r="3011" ht="0.75" customHeight="1"/>
    <row r="3012" ht="0.75" customHeight="1"/>
    <row r="3013" ht="0.75" customHeight="1"/>
    <row r="3014" ht="0.75" customHeight="1"/>
    <row r="3015" ht="0.75" customHeight="1"/>
    <row r="3016" ht="0.75" customHeight="1"/>
    <row r="3017" ht="0.75" customHeight="1"/>
    <row r="3018" ht="0.75" customHeight="1"/>
    <row r="3019" ht="0.75" customHeight="1"/>
    <row r="3020" ht="0.75" customHeight="1"/>
    <row r="3021" ht="0.75" customHeight="1"/>
    <row r="3022" ht="0.75" customHeight="1"/>
    <row r="3023" ht="0.75" customHeight="1"/>
    <row r="3024" ht="0.75" customHeight="1"/>
    <row r="3025" ht="0.75" customHeight="1"/>
    <row r="3026" ht="0.75" customHeight="1"/>
    <row r="3027" ht="0.75" customHeight="1"/>
    <row r="3028" ht="0.75" customHeight="1"/>
    <row r="3029" ht="0.75" customHeight="1"/>
    <row r="3030" ht="0.75" customHeight="1"/>
    <row r="3031" ht="0.75" customHeight="1"/>
    <row r="3032" ht="0.75" customHeight="1"/>
    <row r="3033" ht="0.75" customHeight="1"/>
    <row r="3034" ht="0.75" customHeight="1"/>
    <row r="3035" ht="0.75" customHeight="1"/>
    <row r="3036" ht="0.75" customHeight="1"/>
    <row r="3037" ht="0.75" customHeight="1"/>
    <row r="3038" ht="0.75" customHeight="1"/>
    <row r="3039" ht="0.75" customHeight="1"/>
    <row r="3040" ht="0.75" customHeight="1"/>
    <row r="3041" ht="0.75" customHeight="1"/>
    <row r="3042" ht="0.75" customHeight="1"/>
    <row r="3043" ht="0.75" customHeight="1"/>
    <row r="3044" ht="0.75" customHeight="1"/>
    <row r="3045" ht="0.75" customHeight="1"/>
    <row r="3046" ht="0.75" customHeight="1"/>
    <row r="3047" ht="0.75" customHeight="1"/>
    <row r="3048" ht="0.75" customHeight="1"/>
    <row r="3049" ht="0.75" customHeight="1"/>
    <row r="3050" ht="0.75" customHeight="1"/>
    <row r="3051" ht="0.75" customHeight="1"/>
    <row r="3052" ht="0.75" customHeight="1"/>
    <row r="3053" ht="0.75" customHeight="1"/>
    <row r="3054" ht="0.75" customHeight="1"/>
    <row r="3055" ht="0.75" customHeight="1"/>
    <row r="3056" ht="0.75" customHeight="1"/>
    <row r="3057" ht="0.75" customHeight="1"/>
    <row r="3058" ht="0.75" customHeight="1"/>
    <row r="3059" ht="0.75" customHeight="1"/>
    <row r="3060" ht="0.75" customHeight="1"/>
    <row r="3061" ht="0.75" customHeight="1"/>
    <row r="3062" ht="0.75" customHeight="1"/>
    <row r="3063" ht="0.75" customHeight="1"/>
    <row r="3064" ht="0.75" customHeight="1"/>
    <row r="3065" ht="0.75" customHeight="1"/>
    <row r="3066" ht="0.75" customHeight="1"/>
    <row r="3067" ht="0.75" customHeight="1"/>
    <row r="3068" ht="0.75" customHeight="1"/>
    <row r="3069" ht="0.75" customHeight="1"/>
    <row r="3070" ht="0.75" customHeight="1"/>
    <row r="3071" ht="0.75" customHeight="1"/>
    <row r="3072" ht="0.75" customHeight="1"/>
    <row r="3073" ht="0.75" customHeight="1"/>
    <row r="3074" ht="0.75" customHeight="1"/>
    <row r="3075" ht="0.75" customHeight="1"/>
    <row r="3076" ht="0.75" customHeight="1"/>
    <row r="3077" ht="0.75" customHeight="1"/>
    <row r="3078" ht="0.75" customHeight="1"/>
    <row r="3079" ht="0.75" customHeight="1"/>
    <row r="3080" ht="0.75" customHeight="1"/>
    <row r="3081" ht="0.75" customHeight="1"/>
    <row r="3082" ht="0.75" customHeight="1"/>
    <row r="3083" ht="0.75" customHeight="1"/>
    <row r="3084" ht="0.75" customHeight="1"/>
    <row r="3085" ht="0.75" customHeight="1"/>
    <row r="3086" ht="0.75" customHeight="1"/>
    <row r="3087" ht="0.75" customHeight="1"/>
    <row r="3088" ht="0.75" customHeight="1"/>
    <row r="3089" ht="0.75" customHeight="1"/>
    <row r="3090" ht="0.75" customHeight="1"/>
    <row r="3091" ht="0.75" customHeight="1"/>
    <row r="3092" ht="0.75" customHeight="1"/>
    <row r="3093" ht="0.75" customHeight="1"/>
    <row r="3094" ht="0.75" customHeight="1"/>
    <row r="3095" ht="0.75" customHeight="1"/>
    <row r="3096" ht="0.75" customHeight="1"/>
    <row r="3097" ht="0.75" customHeight="1"/>
    <row r="3098" ht="0.75" customHeight="1"/>
    <row r="3099" ht="0.75" customHeight="1"/>
    <row r="3100" ht="0.75" customHeight="1"/>
    <row r="3101" ht="0.75" customHeight="1"/>
    <row r="3102" ht="0.75" customHeight="1"/>
    <row r="3103" ht="0.75" customHeight="1"/>
    <row r="3104" ht="0.75" customHeight="1"/>
    <row r="3105" ht="0.75" customHeight="1"/>
    <row r="3106" ht="0.75" customHeight="1"/>
    <row r="3107" ht="0.75" customHeight="1"/>
    <row r="3108" ht="0.75" customHeight="1"/>
    <row r="3109" ht="0.75" customHeight="1"/>
    <row r="3110" ht="0.75" customHeight="1"/>
    <row r="3111" ht="0.75" customHeight="1"/>
    <row r="3112" ht="0.75" customHeight="1"/>
    <row r="3113" ht="0.75" customHeight="1"/>
    <row r="3114" ht="0.75" customHeight="1"/>
    <row r="3115" ht="0.75" customHeight="1"/>
    <row r="3116" ht="0.75" customHeight="1"/>
    <row r="3117" ht="0.75" customHeight="1"/>
    <row r="3118" ht="0.75" customHeight="1"/>
    <row r="3119" ht="0.75" customHeight="1"/>
    <row r="3120" ht="0.75" customHeight="1"/>
    <row r="3121" ht="0.75" customHeight="1"/>
    <row r="3122" ht="0.75" customHeight="1"/>
    <row r="3123" ht="0.75" customHeight="1"/>
    <row r="3124" ht="0.75" customHeight="1"/>
    <row r="3125" ht="0.75" customHeight="1"/>
    <row r="3126" ht="0.75" customHeight="1"/>
    <row r="3127" ht="0.75" customHeight="1"/>
    <row r="3128" ht="0.75" customHeight="1"/>
    <row r="3129" ht="0.75" customHeight="1"/>
    <row r="3130" ht="0.75" customHeight="1"/>
    <row r="3131" ht="0.75" customHeight="1"/>
    <row r="3132" ht="0.75" customHeight="1"/>
    <row r="3133" ht="0.75" customHeight="1"/>
    <row r="3134" ht="0.75" customHeight="1"/>
    <row r="3135" ht="0.75" customHeight="1"/>
    <row r="3136" ht="0.75" customHeight="1"/>
    <row r="3137" ht="0.75" customHeight="1"/>
    <row r="3138" ht="0.75" customHeight="1"/>
    <row r="3139" ht="0.75" customHeight="1"/>
    <row r="3140" ht="0.75" customHeight="1"/>
    <row r="3141" ht="0.75" customHeight="1"/>
    <row r="3142" ht="0.75" customHeight="1"/>
    <row r="3143" ht="0.75" customHeight="1"/>
    <row r="3144" ht="0.75" customHeight="1"/>
    <row r="3145" ht="0.75" customHeight="1"/>
    <row r="3146" ht="0.75" customHeight="1"/>
    <row r="3147" ht="0.75" customHeight="1"/>
    <row r="3148" ht="0.75" customHeight="1"/>
    <row r="3149" ht="0.75" customHeight="1"/>
    <row r="3150" ht="0.75" customHeight="1"/>
    <row r="3151" ht="0.75" customHeight="1"/>
    <row r="3152" ht="0.75" customHeight="1"/>
    <row r="3153" ht="0.75" customHeight="1"/>
    <row r="3154" ht="0.75" customHeight="1"/>
    <row r="3155" ht="0.75" customHeight="1"/>
    <row r="3156" ht="0.75" customHeight="1"/>
    <row r="3157" ht="0.75" customHeight="1"/>
    <row r="3158" ht="0.75" customHeight="1"/>
    <row r="3159" ht="0.75" customHeight="1"/>
    <row r="3160" ht="0.75" customHeight="1"/>
    <row r="3161" ht="0.75" customHeight="1"/>
    <row r="3162" ht="0.75" customHeight="1"/>
    <row r="3163" ht="0.75" customHeight="1"/>
    <row r="3164" ht="0.75" customHeight="1"/>
    <row r="3165" ht="0.75" customHeight="1"/>
    <row r="3166" ht="0.75" customHeight="1"/>
    <row r="3167" ht="0.75" customHeight="1"/>
    <row r="3168" ht="0.75" customHeight="1"/>
    <row r="3169" ht="0.75" customHeight="1"/>
    <row r="3170" ht="0.75" customHeight="1"/>
    <row r="3171" ht="0.75" customHeight="1"/>
    <row r="3172" ht="0.75" customHeight="1"/>
    <row r="3173" ht="0.75" customHeight="1"/>
    <row r="3174" ht="0.75" customHeight="1"/>
    <row r="3175" ht="0.75" customHeight="1"/>
    <row r="3176" ht="0.75" customHeight="1"/>
    <row r="3177" ht="0.75" customHeight="1"/>
    <row r="3178" ht="0.75" customHeight="1"/>
    <row r="3179" ht="0.75" customHeight="1"/>
    <row r="3180" ht="0.75" customHeight="1"/>
    <row r="3181" ht="0.75" customHeight="1"/>
    <row r="3182" ht="0.75" customHeight="1"/>
    <row r="3183" ht="0.75" customHeight="1"/>
    <row r="3184" ht="0.75" customHeight="1"/>
    <row r="3185" ht="0.75" customHeight="1"/>
    <row r="3186" ht="0.75" customHeight="1"/>
    <row r="3187" ht="0.75" customHeight="1"/>
    <row r="3188" ht="0.75" customHeight="1"/>
    <row r="3189" ht="0.75" customHeight="1"/>
    <row r="3190" ht="0.75" customHeight="1"/>
    <row r="3191" ht="0.75" customHeight="1"/>
    <row r="3192" ht="0.75" customHeight="1"/>
    <row r="3193" ht="0.75" customHeight="1"/>
    <row r="3194" ht="0.75" customHeight="1"/>
    <row r="3195" ht="0.75" customHeight="1"/>
    <row r="3196" ht="0.75" customHeight="1"/>
    <row r="3197" ht="0.75" customHeight="1"/>
    <row r="3198" ht="0.75" customHeight="1"/>
    <row r="3199" ht="0.75" customHeight="1"/>
    <row r="3200" ht="0.75" customHeight="1"/>
    <row r="3201" ht="0.75" customHeight="1"/>
    <row r="3202" ht="0.75" customHeight="1"/>
    <row r="3203" ht="0.75" customHeight="1"/>
    <row r="3204" ht="0.75" customHeight="1"/>
    <row r="3205" ht="0.75" customHeight="1"/>
    <row r="3206" ht="0.75" customHeight="1"/>
    <row r="3207" ht="0.75" customHeight="1"/>
    <row r="3208" ht="0.75" customHeight="1"/>
    <row r="3209" ht="0.75" customHeight="1"/>
    <row r="3210" ht="0.75" customHeight="1"/>
    <row r="3211" ht="0.75" customHeight="1"/>
    <row r="3212" ht="0.75" customHeight="1"/>
    <row r="3213" ht="0.75" customHeight="1"/>
    <row r="3214" ht="0.75" customHeight="1"/>
    <row r="3215" ht="0.75" customHeight="1"/>
    <row r="3216" ht="0.75" customHeight="1"/>
    <row r="3217" ht="0.75" customHeight="1"/>
    <row r="3218" ht="0.75" customHeight="1"/>
    <row r="3219" ht="0.75" customHeight="1"/>
    <row r="3220" ht="0.75" customHeight="1"/>
    <row r="3221" ht="0.75" customHeight="1"/>
    <row r="3222" ht="0.75" customHeight="1"/>
    <row r="3223" ht="0.75" customHeight="1"/>
    <row r="3224" ht="0.75" customHeight="1"/>
    <row r="3225" ht="0.75" customHeight="1"/>
    <row r="3226" ht="0.75" customHeight="1"/>
    <row r="3227" ht="0.75" customHeight="1"/>
    <row r="3228" ht="0.75" customHeight="1"/>
    <row r="3229" ht="0.75" customHeight="1"/>
    <row r="3230" ht="0.75" customHeight="1"/>
    <row r="3231" ht="0.75" customHeight="1"/>
    <row r="3232" ht="0.75" customHeight="1"/>
    <row r="3233" ht="0.75" customHeight="1"/>
    <row r="3234" ht="0.75" customHeight="1"/>
    <row r="3235" ht="0.75" customHeight="1"/>
    <row r="3236" ht="0.75" customHeight="1"/>
    <row r="3237" ht="0.75" customHeight="1"/>
    <row r="3238" ht="0.75" customHeight="1"/>
    <row r="3239" ht="0.75" customHeight="1"/>
    <row r="3240" ht="0.75" customHeight="1"/>
    <row r="3241" ht="0.75" customHeight="1"/>
    <row r="3242" ht="0.75" customHeight="1"/>
    <row r="3243" ht="0.75" customHeight="1"/>
    <row r="3244" ht="0.75" customHeight="1"/>
    <row r="3245" ht="0.75" customHeight="1"/>
    <row r="3246" ht="0.75" customHeight="1"/>
    <row r="3247" ht="0.75" customHeight="1"/>
    <row r="3248" ht="0.75" customHeight="1"/>
    <row r="3249" ht="0.75" customHeight="1"/>
    <row r="3250" ht="0.75" customHeight="1"/>
    <row r="3251" ht="0.75" customHeight="1"/>
    <row r="3252" ht="0.75" customHeight="1"/>
    <row r="3253" ht="0.75" customHeight="1"/>
    <row r="3254" ht="0.75" customHeight="1"/>
    <row r="3255" ht="0.75" customHeight="1"/>
    <row r="3256" ht="0.75" customHeight="1"/>
    <row r="3257" ht="0.75" customHeight="1"/>
    <row r="3258" ht="0.75" customHeight="1"/>
    <row r="3259" ht="0.75" customHeight="1"/>
    <row r="3260" ht="0.75" customHeight="1"/>
    <row r="3261" ht="0.75" customHeight="1"/>
    <row r="3262" ht="0.75" customHeight="1"/>
    <row r="3263" ht="0.75" customHeight="1"/>
    <row r="3264" ht="0.75" customHeight="1"/>
    <row r="3265" ht="0.75" customHeight="1"/>
    <row r="3266" ht="0.75" customHeight="1"/>
    <row r="3267" ht="0.75" customHeight="1"/>
    <row r="3268" ht="0.75" customHeight="1"/>
    <row r="3269" ht="0.75" customHeight="1"/>
    <row r="3270" ht="0.75" customHeight="1"/>
    <row r="3271" ht="0.75" customHeight="1"/>
    <row r="3272" ht="0.75" customHeight="1"/>
    <row r="3273" ht="0.75" customHeight="1"/>
    <row r="3274" ht="0.75" customHeight="1"/>
    <row r="3275" ht="0.75" customHeight="1"/>
    <row r="3276" ht="0.75" customHeight="1"/>
    <row r="3277" ht="0.75" customHeight="1"/>
    <row r="3278" ht="0.75" customHeight="1"/>
    <row r="3279" ht="0.75" customHeight="1"/>
    <row r="3280" ht="0.75" customHeight="1"/>
    <row r="3281" ht="0.75" customHeight="1"/>
    <row r="3282" ht="0.75" customHeight="1"/>
    <row r="3283" ht="0.75" customHeight="1"/>
    <row r="3284" ht="0.75" customHeight="1"/>
    <row r="3285" ht="0.75" customHeight="1"/>
    <row r="3286" ht="0.75" customHeight="1"/>
    <row r="3287" ht="0.75" customHeight="1"/>
    <row r="3288" ht="0.75" customHeight="1"/>
    <row r="3289" ht="0.75" customHeight="1"/>
    <row r="3290" ht="0.75" customHeight="1"/>
    <row r="3291" ht="0.75" customHeight="1"/>
    <row r="3292" ht="0.75" customHeight="1"/>
    <row r="3293" ht="0.75" customHeight="1"/>
    <row r="3294" ht="0.75" customHeight="1"/>
    <row r="3295" ht="0.75" customHeight="1"/>
    <row r="3296" ht="0.75" customHeight="1"/>
    <row r="3297" ht="0.75" customHeight="1"/>
    <row r="3298" ht="0.75" customHeight="1"/>
    <row r="3299" ht="0.75" customHeight="1"/>
    <row r="3300" ht="0.75" customHeight="1"/>
    <row r="3301" ht="0.75" customHeight="1"/>
    <row r="3302" ht="0.75" customHeight="1"/>
    <row r="3303" ht="0.75" customHeight="1"/>
    <row r="3304" ht="0.75" customHeight="1"/>
    <row r="3305" ht="0.75" customHeight="1"/>
    <row r="3306" ht="0.75" customHeight="1"/>
    <row r="3307" ht="0.75" customHeight="1"/>
    <row r="3308" ht="0.75" customHeight="1"/>
    <row r="3309" ht="0.75" customHeight="1"/>
    <row r="3310" ht="0.75" customHeight="1"/>
    <row r="3311" ht="0.75" customHeight="1"/>
    <row r="3312" ht="0.75" customHeight="1"/>
    <row r="3313" ht="0.75" customHeight="1"/>
    <row r="3314" ht="0.75" customHeight="1"/>
    <row r="3315" ht="0.75" customHeight="1"/>
    <row r="3316" ht="0.75" customHeight="1"/>
    <row r="3317" ht="0.75" customHeight="1"/>
    <row r="3318" ht="0.75" customHeight="1"/>
    <row r="3319" ht="0.75" customHeight="1"/>
    <row r="3320" ht="0.75" customHeight="1"/>
    <row r="3321" ht="0.75" customHeight="1"/>
    <row r="3322" ht="0.75" customHeight="1"/>
    <row r="3323" ht="0.75" customHeight="1"/>
    <row r="3324" ht="0.75" customHeight="1"/>
    <row r="3325" ht="0.75" customHeight="1"/>
    <row r="3326" ht="0.75" customHeight="1"/>
    <row r="3327" ht="0.75" customHeight="1"/>
    <row r="3328" ht="0.75" customHeight="1"/>
    <row r="3329" ht="0.75" customHeight="1"/>
    <row r="3330" ht="0.75" customHeight="1"/>
    <row r="3331" ht="0.75" customHeight="1"/>
    <row r="3332" ht="0.75" customHeight="1"/>
    <row r="3333" ht="0.75" customHeight="1"/>
    <row r="3334" ht="0.75" customHeight="1"/>
    <row r="3335" ht="0.75" customHeight="1"/>
    <row r="3336" ht="0.75" customHeight="1"/>
    <row r="3337" ht="0.75" customHeight="1"/>
    <row r="3338" ht="0.75" customHeight="1"/>
    <row r="3339" ht="0.75" customHeight="1"/>
    <row r="3340" ht="0.75" customHeight="1"/>
    <row r="3341" ht="0.75" customHeight="1"/>
    <row r="3342" ht="0.75" customHeight="1"/>
    <row r="3343" ht="0.75" customHeight="1"/>
    <row r="3344" ht="0.75" customHeight="1"/>
    <row r="3345" ht="0.75" customHeight="1"/>
    <row r="3346" ht="0.75" customHeight="1"/>
    <row r="3347" ht="0.75" customHeight="1"/>
    <row r="3348" ht="0.75" customHeight="1"/>
    <row r="3349" ht="0.75" customHeight="1"/>
    <row r="3350" ht="0.75" customHeight="1"/>
    <row r="3351" ht="0.75" customHeight="1"/>
    <row r="3352" ht="0.75" customHeight="1"/>
    <row r="3353" ht="0.75" customHeight="1"/>
    <row r="3354" ht="0.75" customHeight="1"/>
    <row r="3355" ht="0.75" customHeight="1"/>
    <row r="3356" ht="0.75" customHeight="1"/>
    <row r="3357" ht="0.75" customHeight="1"/>
    <row r="3358" ht="0.75" customHeight="1"/>
    <row r="3359" ht="0.75" customHeight="1"/>
    <row r="3360" ht="0.75" customHeight="1"/>
    <row r="3361" ht="0.75" customHeight="1"/>
    <row r="3362" ht="0.75" customHeight="1"/>
    <row r="3363" ht="0.75" customHeight="1"/>
    <row r="3364" ht="0.75" customHeight="1"/>
    <row r="3365" ht="0.75" customHeight="1"/>
    <row r="3366" ht="0.75" customHeight="1"/>
    <row r="3367" ht="0.75" customHeight="1"/>
    <row r="3368" ht="0.75" customHeight="1"/>
    <row r="3369" ht="0.75" customHeight="1"/>
    <row r="3370" ht="0.75" customHeight="1"/>
    <row r="3371" ht="0.75" customHeight="1"/>
    <row r="3372" ht="0.75" customHeight="1"/>
    <row r="3373" ht="0.75" customHeight="1"/>
    <row r="3374" ht="0.75" customHeight="1"/>
    <row r="3375" ht="0.75" customHeight="1"/>
    <row r="3376" ht="0.75" customHeight="1"/>
    <row r="3377" ht="0.75" customHeight="1"/>
    <row r="3378" ht="0.75" customHeight="1"/>
    <row r="3379" ht="0.75" customHeight="1"/>
    <row r="3380" ht="0.75" customHeight="1"/>
    <row r="3381" ht="0.75" customHeight="1"/>
    <row r="3382" ht="0.75" customHeight="1"/>
    <row r="3383" ht="0.75" customHeight="1"/>
    <row r="3384" ht="0.75" customHeight="1"/>
    <row r="3385" ht="0.75" customHeight="1"/>
    <row r="3386" ht="0.75" customHeight="1"/>
    <row r="3387" ht="0.75" customHeight="1"/>
    <row r="3388" ht="0.75" customHeight="1"/>
    <row r="3389" ht="0.75" customHeight="1"/>
    <row r="3390" ht="0.75" customHeight="1"/>
    <row r="3391" ht="0.75" customHeight="1"/>
    <row r="3392" ht="0.75" customHeight="1"/>
    <row r="3393" ht="0.75" customHeight="1"/>
    <row r="3394" ht="0.75" customHeight="1"/>
    <row r="3395" ht="0.75" customHeight="1"/>
    <row r="3396" ht="0.75" customHeight="1"/>
    <row r="3397" ht="0.75" customHeight="1"/>
    <row r="3398" ht="0.75" customHeight="1"/>
    <row r="3399" ht="0.75" customHeight="1"/>
    <row r="3400" ht="0.75" customHeight="1"/>
    <row r="3401" ht="0.75" customHeight="1"/>
    <row r="3402" ht="0.75" customHeight="1"/>
    <row r="3403" ht="0.75" customHeight="1"/>
    <row r="3404" ht="0.75" customHeight="1"/>
    <row r="3405" ht="0.75" customHeight="1"/>
    <row r="3406" ht="0.75" customHeight="1"/>
    <row r="3407" ht="0.75" customHeight="1"/>
    <row r="3408" ht="0.75" customHeight="1"/>
    <row r="3409" ht="0.75" customHeight="1"/>
    <row r="3410" ht="0.75" customHeight="1"/>
    <row r="3411" ht="0.75" customHeight="1"/>
    <row r="3412" ht="0.75" customHeight="1"/>
    <row r="3413" ht="0.75" customHeight="1"/>
    <row r="3414" ht="0.75" customHeight="1"/>
    <row r="3415" ht="0.75" customHeight="1"/>
    <row r="3416" ht="0.75" customHeight="1"/>
    <row r="3417" ht="0.75" customHeight="1"/>
    <row r="3418" ht="0.75" customHeight="1"/>
    <row r="3419" ht="0.75" customHeight="1"/>
    <row r="3420" ht="0.75" customHeight="1"/>
    <row r="3421" ht="0.75" customHeight="1"/>
    <row r="3422" ht="0.75" customHeight="1"/>
    <row r="3423" ht="0.75" customHeight="1"/>
    <row r="3424" ht="0.75" customHeight="1"/>
    <row r="3425" ht="0.75" customHeight="1"/>
    <row r="3426" ht="0.75" customHeight="1"/>
    <row r="3427" ht="0.75" customHeight="1"/>
    <row r="3428" ht="0.75" customHeight="1"/>
    <row r="3429" ht="0.75" customHeight="1"/>
    <row r="3430" ht="0.75" customHeight="1"/>
    <row r="3431" ht="0.75" customHeight="1"/>
    <row r="3432" ht="0.75" customHeight="1"/>
    <row r="3433" ht="0.75" customHeight="1"/>
    <row r="3434" ht="0.75" customHeight="1"/>
    <row r="3435" ht="0.75" customHeight="1"/>
    <row r="3436" ht="0.75" customHeight="1"/>
    <row r="3437" ht="0.75" customHeight="1"/>
    <row r="3438" ht="0.75" customHeight="1"/>
    <row r="3439" ht="0.75" customHeight="1"/>
    <row r="3440" ht="0.75" customHeight="1"/>
    <row r="3441" ht="0.75" customHeight="1"/>
    <row r="3442" ht="0.75" customHeight="1"/>
    <row r="3443" ht="0.75" customHeight="1"/>
    <row r="3444" ht="0.75" customHeight="1"/>
    <row r="3445" ht="0.75" customHeight="1"/>
    <row r="3446" ht="0.75" customHeight="1"/>
    <row r="3447" ht="0.75" customHeight="1"/>
    <row r="3448" ht="0.75" customHeight="1"/>
    <row r="3449" ht="0.75" customHeight="1"/>
    <row r="3450" ht="0.75" customHeight="1"/>
    <row r="3451" ht="0.75" customHeight="1"/>
    <row r="3452" ht="0.75" customHeight="1"/>
    <row r="3453" ht="0.75" customHeight="1"/>
    <row r="3454" ht="0.75" customHeight="1"/>
    <row r="3455" ht="0.75" customHeight="1"/>
    <row r="3456" ht="0.75" customHeight="1"/>
    <row r="3457" ht="0.75" customHeight="1"/>
    <row r="3458" ht="0.75" customHeight="1"/>
    <row r="3459" ht="0.75" customHeight="1"/>
    <row r="3460" ht="0.75" customHeight="1"/>
    <row r="3461" ht="0.75" customHeight="1"/>
    <row r="3462" ht="0.75" customHeight="1"/>
    <row r="3463" ht="0.75" customHeight="1"/>
    <row r="3464" ht="0.75" customHeight="1"/>
    <row r="3465" ht="0.75" customHeight="1"/>
    <row r="3466" ht="0.75" customHeight="1"/>
    <row r="3467" ht="0.75" customHeight="1"/>
    <row r="3468" ht="0.75" customHeight="1"/>
    <row r="3469" ht="0.75" customHeight="1"/>
    <row r="3470" ht="0.75" customHeight="1"/>
    <row r="3471" ht="0.75" customHeight="1"/>
    <row r="3472" ht="0.75" customHeight="1"/>
    <row r="3473" ht="0.75" customHeight="1"/>
    <row r="3474" ht="0.75" customHeight="1"/>
    <row r="3475" ht="0.75" customHeight="1"/>
    <row r="3476" ht="0.75" customHeight="1"/>
    <row r="3477" ht="0.75" customHeight="1"/>
    <row r="3478" ht="0.75" customHeight="1"/>
    <row r="3479" ht="0.75" customHeight="1"/>
    <row r="3480" ht="0.75" customHeight="1"/>
    <row r="3481" ht="0.75" customHeight="1"/>
    <row r="3482" ht="0.75" customHeight="1"/>
    <row r="3483" ht="0.75" customHeight="1"/>
    <row r="3484" ht="0.75" customHeight="1"/>
    <row r="3485" ht="0.75" customHeight="1"/>
    <row r="3486" ht="0.75" customHeight="1"/>
    <row r="3487" ht="0.75" customHeight="1"/>
    <row r="3488" ht="0.75" customHeight="1"/>
    <row r="3489" ht="0.75" customHeight="1"/>
    <row r="3490" ht="0.75" customHeight="1"/>
    <row r="3491" ht="0.75" customHeight="1"/>
    <row r="3492" ht="0.75" customHeight="1"/>
    <row r="3493" ht="0.75" customHeight="1"/>
    <row r="3494" ht="0.75" customHeight="1"/>
    <row r="3495" ht="0.75" customHeight="1"/>
    <row r="3496" ht="0.75" customHeight="1"/>
    <row r="3497" ht="0.75" customHeight="1"/>
    <row r="3498" ht="0.75" customHeight="1"/>
    <row r="3499" ht="0.75" customHeight="1"/>
    <row r="3500" ht="0.75" customHeight="1"/>
    <row r="3501" ht="0.75" customHeight="1"/>
    <row r="3502" ht="0.75" customHeight="1"/>
    <row r="3503" ht="0.75" customHeight="1"/>
    <row r="3504" ht="0.75" customHeight="1"/>
    <row r="3505" ht="0.75" customHeight="1"/>
    <row r="3506" ht="0.75" customHeight="1"/>
    <row r="3507" ht="0.75" customHeight="1"/>
    <row r="3508" ht="0.75" customHeight="1"/>
    <row r="3509" ht="0.75" customHeight="1"/>
    <row r="3510" ht="0.75" customHeight="1"/>
    <row r="3511" ht="0.75" customHeight="1"/>
    <row r="3512" ht="0.75" customHeight="1"/>
    <row r="3513" ht="0.75" customHeight="1"/>
    <row r="3514" ht="0.75" customHeight="1"/>
    <row r="3515" ht="0.75" customHeight="1"/>
    <row r="3516" ht="0.75" customHeight="1"/>
    <row r="3517" ht="0.75" customHeight="1"/>
    <row r="3518" ht="0.75" customHeight="1"/>
    <row r="3519" ht="0.75" customHeight="1"/>
    <row r="3520" ht="0.75" customHeight="1"/>
    <row r="3521" ht="0.75" customHeight="1"/>
    <row r="3522" ht="0.75" customHeight="1"/>
    <row r="3523" ht="0.75" customHeight="1"/>
    <row r="3524" ht="0.75" customHeight="1"/>
    <row r="3525" ht="0.75" customHeight="1"/>
    <row r="3526" ht="0.75" customHeight="1"/>
    <row r="3527" ht="0.75" customHeight="1"/>
    <row r="3528" ht="0.75" customHeight="1"/>
    <row r="3529" ht="0.75" customHeight="1"/>
    <row r="3530" ht="0.75" customHeight="1"/>
    <row r="3531" ht="0.75" customHeight="1"/>
    <row r="3532" ht="0.75" customHeight="1"/>
    <row r="3533" ht="0.75" customHeight="1"/>
    <row r="3534" ht="0.75" customHeight="1"/>
    <row r="3535" ht="0.75" customHeight="1"/>
    <row r="3536" ht="0.75" customHeight="1"/>
    <row r="3537" ht="0.75" customHeight="1"/>
    <row r="3538" ht="0.75" customHeight="1"/>
    <row r="3539" ht="0.75" customHeight="1"/>
    <row r="3540" ht="0.75" customHeight="1"/>
    <row r="3541" ht="0.75" customHeight="1"/>
    <row r="3542" ht="0.75" customHeight="1"/>
    <row r="3543" ht="0.75" customHeight="1"/>
    <row r="3544" ht="0.75" customHeight="1"/>
    <row r="3545" ht="0.75" customHeight="1"/>
    <row r="3546" ht="0.75" customHeight="1"/>
    <row r="3547" ht="0.75" customHeight="1"/>
    <row r="3548" ht="0.75" customHeight="1"/>
    <row r="3549" ht="0.75" customHeight="1"/>
    <row r="3550" ht="0.75" customHeight="1"/>
    <row r="3551" ht="0.75" customHeight="1"/>
    <row r="3552" ht="0.75" customHeight="1"/>
    <row r="3553" ht="0.75" customHeight="1"/>
    <row r="3554" ht="0.75" customHeight="1"/>
    <row r="3555" ht="0.75" customHeight="1"/>
    <row r="3556" ht="0.75" customHeight="1"/>
    <row r="3557" ht="0.75" customHeight="1"/>
    <row r="3558" ht="0.75" customHeight="1"/>
    <row r="3559" ht="0.75" customHeight="1"/>
    <row r="3560" ht="0.75" customHeight="1"/>
    <row r="3561" ht="0.75" customHeight="1"/>
    <row r="3562" ht="0.75" customHeight="1"/>
    <row r="3563" ht="0.75" customHeight="1"/>
    <row r="3564" ht="0.75" customHeight="1"/>
    <row r="3565" ht="0.75" customHeight="1"/>
    <row r="3566" ht="0.75" customHeight="1"/>
    <row r="3567" ht="0.75" customHeight="1"/>
    <row r="3568" ht="0.75" customHeight="1"/>
    <row r="3569" ht="0.75" customHeight="1"/>
    <row r="3570" ht="0.75" customHeight="1"/>
    <row r="3571" ht="0.75" customHeight="1"/>
    <row r="3572" ht="0.75" customHeight="1"/>
    <row r="3573" ht="0.75" customHeight="1"/>
    <row r="3574" ht="0.75" customHeight="1"/>
    <row r="3575" ht="0.75" customHeight="1"/>
    <row r="3576" ht="0.75" customHeight="1"/>
    <row r="3577" ht="0.75" customHeight="1"/>
    <row r="3578" ht="0.75" customHeight="1"/>
    <row r="3579" ht="0.75" customHeight="1"/>
    <row r="3580" ht="0.75" customHeight="1"/>
    <row r="3581" ht="0.75" customHeight="1"/>
    <row r="3582" ht="0.75" customHeight="1"/>
    <row r="3583" ht="0.75" customHeight="1"/>
    <row r="3584" ht="0.75" customHeight="1"/>
    <row r="3585" ht="0.75" customHeight="1"/>
    <row r="3586" ht="0.75" customHeight="1"/>
    <row r="3587" ht="0.75" customHeight="1"/>
    <row r="3588" ht="0.75" customHeight="1"/>
    <row r="3589" ht="0.75" customHeight="1"/>
    <row r="3590" ht="0.75" customHeight="1"/>
    <row r="3591" ht="0.75" customHeight="1"/>
    <row r="3592" ht="0.75" customHeight="1"/>
    <row r="3593" ht="0.75" customHeight="1"/>
    <row r="3594" ht="0.75" customHeight="1"/>
    <row r="3595" ht="0.75" customHeight="1"/>
    <row r="3596" ht="0.75" customHeight="1"/>
    <row r="3597" ht="0.75" customHeight="1"/>
    <row r="3598" ht="0.75" customHeight="1"/>
    <row r="3599" ht="0.75" customHeight="1"/>
    <row r="3600" ht="0.75" customHeight="1"/>
    <row r="3601" ht="0.75" customHeight="1"/>
    <row r="3602" ht="0.75" customHeight="1"/>
    <row r="3603" ht="0.75" customHeight="1"/>
    <row r="3604" ht="0.75" customHeight="1"/>
    <row r="3605" ht="0.75" customHeight="1"/>
    <row r="3606" ht="0.75" customHeight="1"/>
    <row r="3607" ht="0.75" customHeight="1"/>
    <row r="3608" ht="0.75" customHeight="1"/>
    <row r="3609" ht="0.75" customHeight="1"/>
    <row r="3610" ht="0.75" customHeight="1"/>
    <row r="3611" ht="0.75" customHeight="1"/>
    <row r="3612" ht="0.75" customHeight="1"/>
    <row r="3613" ht="0.75" customHeight="1"/>
    <row r="3614" ht="0.75" customHeight="1"/>
    <row r="3615" ht="0.75" customHeight="1"/>
    <row r="3616" ht="0.75" customHeight="1"/>
    <row r="3617" ht="0.75" customHeight="1"/>
    <row r="3618" ht="0.75" customHeight="1"/>
    <row r="3619" ht="0.75" customHeight="1"/>
    <row r="3620" ht="0.75" customHeight="1"/>
    <row r="3621" ht="0.75" customHeight="1"/>
    <row r="3622" ht="0.75" customHeight="1"/>
    <row r="3623" ht="0.75" customHeight="1"/>
    <row r="3624" ht="0.75" customHeight="1"/>
    <row r="3625" ht="0.75" customHeight="1"/>
    <row r="3626" ht="0.75" customHeight="1"/>
    <row r="3627" ht="0.75" customHeight="1"/>
    <row r="3628" ht="0.75" customHeight="1"/>
    <row r="3629" ht="0.75" customHeight="1"/>
    <row r="3630" ht="0.75" customHeight="1"/>
    <row r="3631" ht="0.75" customHeight="1"/>
    <row r="3632" ht="0.75" customHeight="1"/>
    <row r="3633" ht="0.75" customHeight="1"/>
    <row r="3634" ht="0.75" customHeight="1"/>
    <row r="3635" ht="0.75" customHeight="1"/>
    <row r="3636" ht="0.75" customHeight="1"/>
    <row r="3637" ht="0.75" customHeight="1"/>
    <row r="3638" ht="0.75" customHeight="1"/>
    <row r="3639" ht="0.75" customHeight="1"/>
    <row r="3640" ht="0.75" customHeight="1"/>
    <row r="3641" ht="0.75" customHeight="1"/>
    <row r="3642" ht="0.75" customHeight="1"/>
    <row r="3643" ht="0.75" customHeight="1"/>
    <row r="3644" ht="0.75" customHeight="1"/>
    <row r="3645" ht="0.75" customHeight="1"/>
    <row r="3646" ht="0.75" customHeight="1"/>
    <row r="3647" ht="0.75" customHeight="1"/>
    <row r="3648" ht="0.75" customHeight="1"/>
    <row r="3649" ht="0.75" customHeight="1"/>
    <row r="3650" ht="0.75" customHeight="1"/>
    <row r="3651" ht="0.75" customHeight="1"/>
    <row r="3652" ht="0.75" customHeight="1"/>
    <row r="3653" ht="0.75" customHeight="1"/>
    <row r="3654" ht="0.75" customHeight="1"/>
    <row r="3655" ht="0.75" customHeight="1"/>
    <row r="3656" ht="0.75" customHeight="1"/>
    <row r="3657" ht="0.75" customHeight="1"/>
    <row r="3658" ht="0.75" customHeight="1"/>
    <row r="3659" ht="0.75" customHeight="1"/>
    <row r="3660" ht="0.75" customHeight="1"/>
    <row r="3661" ht="0.75" customHeight="1"/>
    <row r="3662" ht="0.75" customHeight="1"/>
    <row r="3663" ht="0.75" customHeight="1"/>
    <row r="3664" ht="0.75" customHeight="1"/>
    <row r="3665" ht="0.75" customHeight="1"/>
    <row r="3666" ht="0.75" customHeight="1"/>
    <row r="3667" ht="0.75" customHeight="1"/>
    <row r="3668" ht="0.75" customHeight="1"/>
    <row r="3669" ht="0.75" customHeight="1"/>
    <row r="3670" ht="0.75" customHeight="1"/>
    <row r="3671" ht="0.75" customHeight="1"/>
    <row r="3672" ht="0.75" customHeight="1"/>
    <row r="3673" ht="0.75" customHeight="1"/>
    <row r="3674" ht="0.75" customHeight="1"/>
    <row r="3675" ht="0.75" customHeight="1"/>
    <row r="3676" ht="0.75" customHeight="1"/>
    <row r="3677" ht="0.75" customHeight="1"/>
    <row r="3678" ht="0.75" customHeight="1"/>
    <row r="3679" ht="0.75" customHeight="1"/>
    <row r="3680" ht="0.75" customHeight="1"/>
    <row r="3681" ht="0.75" customHeight="1"/>
    <row r="3682" ht="0.75" customHeight="1"/>
    <row r="3683" ht="0.75" customHeight="1"/>
    <row r="3684" ht="0.75" customHeight="1"/>
    <row r="3685" ht="0.75" customHeight="1"/>
    <row r="3686" ht="0.75" customHeight="1"/>
    <row r="3687" ht="0.75" customHeight="1"/>
    <row r="3688" ht="0.75" customHeight="1"/>
    <row r="3689" ht="0.75" customHeight="1"/>
    <row r="3690" ht="0.75" customHeight="1"/>
    <row r="3691" ht="0.75" customHeight="1"/>
    <row r="3692" ht="0.75" customHeight="1"/>
    <row r="3693" ht="0.75" customHeight="1"/>
    <row r="3694" ht="0.75" customHeight="1"/>
    <row r="3695" ht="0.75" customHeight="1"/>
    <row r="3696" ht="0.75" customHeight="1"/>
    <row r="3697" ht="0.75" customHeight="1"/>
    <row r="3698" ht="0.75" customHeight="1"/>
    <row r="3699" ht="0.75" customHeight="1"/>
    <row r="3700" ht="0.75" customHeight="1"/>
    <row r="3701" ht="0.75" customHeight="1"/>
    <row r="3702" ht="0.75" customHeight="1"/>
    <row r="3703" ht="0.75" customHeight="1"/>
    <row r="3704" ht="0.75" customHeight="1"/>
    <row r="3705" ht="0.75" customHeight="1"/>
    <row r="3706" ht="0.75" customHeight="1"/>
    <row r="3707" ht="0.75" customHeight="1"/>
    <row r="3708" ht="0.75" customHeight="1"/>
    <row r="3709" ht="0.75" customHeight="1"/>
    <row r="3710" ht="0.75" customHeight="1"/>
    <row r="3711" ht="0.75" customHeight="1"/>
    <row r="3712" ht="0.75" customHeight="1"/>
    <row r="3713" ht="0.75" customHeight="1"/>
    <row r="3714" ht="0.75" customHeight="1"/>
    <row r="3715" ht="0.75" customHeight="1"/>
    <row r="3716" ht="0.75" customHeight="1"/>
    <row r="3717" ht="0.75" customHeight="1"/>
    <row r="3718" ht="0.75" customHeight="1"/>
    <row r="3719" ht="0.75" customHeight="1"/>
    <row r="3720" ht="0.75" customHeight="1"/>
    <row r="3721" ht="0.75" customHeight="1"/>
    <row r="3722" ht="0.75" customHeight="1"/>
    <row r="3723" ht="0.75" customHeight="1"/>
    <row r="3724" ht="0.75" customHeight="1"/>
    <row r="3725" ht="0.75" customHeight="1"/>
    <row r="3726" ht="0.75" customHeight="1"/>
    <row r="3727" ht="0.75" customHeight="1"/>
    <row r="3728" ht="0.75" customHeight="1"/>
    <row r="3729" ht="0.75" customHeight="1"/>
    <row r="3730" ht="0.75" customHeight="1"/>
    <row r="3731" ht="0.75" customHeight="1"/>
    <row r="3732" ht="0.75" customHeight="1"/>
    <row r="3733" ht="0.75" customHeight="1"/>
    <row r="3734" ht="0.75" customHeight="1"/>
    <row r="3735" ht="0.75" customHeight="1"/>
    <row r="3736" ht="0.75" customHeight="1"/>
    <row r="3737" ht="0.75" customHeight="1"/>
    <row r="3738" ht="0.75" customHeight="1"/>
    <row r="3739" ht="0.75" customHeight="1"/>
    <row r="3740" ht="0.75" customHeight="1"/>
    <row r="3741" ht="0.75" customHeight="1"/>
    <row r="3742" ht="0.75" customHeight="1"/>
    <row r="3743" ht="0.75" customHeight="1"/>
    <row r="3744" ht="0.75" customHeight="1"/>
    <row r="3745" ht="0.75" customHeight="1"/>
    <row r="3746" ht="0.75" customHeight="1"/>
    <row r="3747" ht="0.75" customHeight="1"/>
    <row r="3748" ht="0.75" customHeight="1"/>
    <row r="3749" ht="0.75" customHeight="1"/>
    <row r="3750" ht="0.75" customHeight="1"/>
    <row r="3751" ht="0.75" customHeight="1"/>
    <row r="3752" ht="0.75" customHeight="1"/>
    <row r="3753" ht="0.75" customHeight="1"/>
    <row r="3754" ht="0.75" customHeight="1"/>
    <row r="3755" ht="0.75" customHeight="1"/>
    <row r="3756" ht="0.75" customHeight="1"/>
    <row r="3757" ht="0.75" customHeight="1"/>
    <row r="3758" ht="0.75" customHeight="1"/>
    <row r="3759" ht="0.75" customHeight="1"/>
    <row r="3760" ht="0.75" customHeight="1"/>
    <row r="3761" ht="0.75" customHeight="1"/>
    <row r="3762" ht="0.75" customHeight="1"/>
    <row r="3763" ht="0.75" customHeight="1"/>
    <row r="3764" ht="0.75" customHeight="1"/>
    <row r="3765" ht="0.75" customHeight="1"/>
    <row r="3766" ht="0.75" customHeight="1"/>
    <row r="3767" ht="0.75" customHeight="1"/>
    <row r="3768" ht="0.75" customHeight="1"/>
    <row r="3769" ht="0.75" customHeight="1"/>
    <row r="3770" ht="0.75" customHeight="1"/>
    <row r="3771" ht="0.75" customHeight="1"/>
    <row r="3772" ht="0.75" customHeight="1"/>
    <row r="3773" ht="0.75" customHeight="1"/>
    <row r="3774" ht="0.75" customHeight="1"/>
    <row r="3775" ht="0.75" customHeight="1"/>
    <row r="3776" ht="0.75" customHeight="1"/>
    <row r="3777" ht="0.75" customHeight="1"/>
    <row r="3778" ht="0.75" customHeight="1"/>
    <row r="3779" ht="0.75" customHeight="1"/>
    <row r="3780" ht="0.75" customHeight="1"/>
    <row r="3781" ht="0.75" customHeight="1"/>
    <row r="3782" ht="0.75" customHeight="1"/>
    <row r="3783" ht="0.75" customHeight="1"/>
    <row r="3784" ht="0.75" customHeight="1"/>
    <row r="3785" ht="0.75" customHeight="1"/>
    <row r="3786" ht="0.75" customHeight="1"/>
    <row r="3787" ht="0.75" customHeight="1"/>
    <row r="3788" ht="0.75" customHeight="1"/>
    <row r="3789" ht="0.75" customHeight="1"/>
    <row r="3790" ht="0.75" customHeight="1"/>
    <row r="3791" ht="0.75" customHeight="1"/>
    <row r="3792" ht="0.75" customHeight="1"/>
    <row r="3793" ht="0.75" customHeight="1"/>
    <row r="3794" ht="0.75" customHeight="1"/>
    <row r="3795" ht="0.75" customHeight="1"/>
    <row r="3796" ht="0.75" customHeight="1"/>
    <row r="3797" ht="0.75" customHeight="1"/>
    <row r="3798" ht="0.75" customHeight="1"/>
    <row r="3799" ht="0.75" customHeight="1"/>
    <row r="3800" ht="0.75" customHeight="1"/>
    <row r="3801" ht="0.75" customHeight="1"/>
    <row r="3802" ht="0.75" customHeight="1"/>
    <row r="3803" ht="0.75" customHeight="1"/>
    <row r="3804" ht="0.75" customHeight="1"/>
    <row r="3805" ht="0.75" customHeight="1"/>
    <row r="3806" ht="0.75" customHeight="1"/>
    <row r="3807" ht="0.75" customHeight="1"/>
    <row r="3808" ht="0.75" customHeight="1"/>
    <row r="3809" ht="0.75" customHeight="1"/>
    <row r="3810" ht="0.75" customHeight="1"/>
    <row r="3811" ht="0.75" customHeight="1"/>
    <row r="3812" ht="0.75" customHeight="1"/>
    <row r="3813" ht="0.75" customHeight="1"/>
    <row r="3814" ht="0.75" customHeight="1"/>
    <row r="3815" ht="0.75" customHeight="1"/>
    <row r="3816" ht="0.75" customHeight="1"/>
    <row r="3817" ht="0.75" customHeight="1"/>
    <row r="3818" ht="0.75" customHeight="1"/>
    <row r="3819" ht="0.75" customHeight="1"/>
    <row r="3820" ht="0.75" customHeight="1"/>
    <row r="3821" ht="0.75" customHeight="1"/>
    <row r="3822" ht="0.75" customHeight="1"/>
    <row r="3823" ht="0.75" customHeight="1"/>
    <row r="3824" ht="0.75" customHeight="1"/>
    <row r="3825" ht="0.75" customHeight="1"/>
    <row r="3826" ht="0.75" customHeight="1"/>
    <row r="3827" ht="0.75" customHeight="1"/>
    <row r="3828" ht="0.75" customHeight="1"/>
    <row r="3829" ht="0.75" customHeight="1"/>
    <row r="3830" ht="0.75" customHeight="1"/>
    <row r="3831" ht="0.75" customHeight="1"/>
    <row r="3832" ht="0.75" customHeight="1"/>
    <row r="3833" ht="0.75" customHeight="1"/>
    <row r="3834" ht="0.75" customHeight="1"/>
    <row r="3835" ht="0.75" customHeight="1"/>
    <row r="3836" ht="0.75" customHeight="1"/>
    <row r="3837" ht="0.75" customHeight="1"/>
    <row r="3838" ht="0.75" customHeight="1"/>
    <row r="3839" ht="0.75" customHeight="1"/>
    <row r="3840" ht="0.75" customHeight="1"/>
    <row r="3841" ht="0.75" customHeight="1"/>
    <row r="3842" ht="0.75" customHeight="1"/>
    <row r="3843" ht="0.75" customHeight="1"/>
    <row r="3844" ht="0.75" customHeight="1"/>
    <row r="3845" ht="0.75" customHeight="1"/>
    <row r="3846" ht="0.75" customHeight="1"/>
    <row r="3847" ht="0.75" customHeight="1"/>
    <row r="3848" ht="0.75" customHeight="1"/>
    <row r="3849" ht="0.75" customHeight="1"/>
    <row r="3850" ht="0.75" customHeight="1"/>
    <row r="3851" ht="0.75" customHeight="1"/>
    <row r="3852" ht="0.75" customHeight="1"/>
    <row r="3853" ht="0.75" customHeight="1"/>
    <row r="3854" ht="0.75" customHeight="1"/>
    <row r="3855" ht="0.75" customHeight="1"/>
    <row r="3856" ht="0.75" customHeight="1"/>
    <row r="3857" ht="0.75" customHeight="1"/>
    <row r="3858" ht="0.75" customHeight="1"/>
    <row r="3859" ht="0.75" customHeight="1"/>
    <row r="3860" ht="0.75" customHeight="1"/>
    <row r="3861" ht="0.75" customHeight="1"/>
    <row r="3862" ht="0.75" customHeight="1"/>
    <row r="3863" ht="0.75" customHeight="1"/>
    <row r="3864" ht="0.75" customHeight="1"/>
    <row r="3865" ht="0.75" customHeight="1"/>
    <row r="3866" ht="0.75" customHeight="1"/>
    <row r="3867" ht="0.75" customHeight="1"/>
    <row r="3868" ht="0.75" customHeight="1"/>
    <row r="3869" ht="0.75" customHeight="1"/>
    <row r="3870" ht="0.75" customHeight="1"/>
    <row r="3871" ht="0.75" customHeight="1"/>
    <row r="3872" ht="0.75" customHeight="1"/>
    <row r="3873" ht="0.75" customHeight="1"/>
    <row r="3874" ht="0.75" customHeight="1"/>
    <row r="3875" ht="0.75" customHeight="1"/>
    <row r="3876" ht="0.75" customHeight="1"/>
    <row r="3877" ht="0.75" customHeight="1"/>
    <row r="3878" ht="0.75" customHeight="1"/>
    <row r="3879" ht="0.75" customHeight="1"/>
    <row r="3880" ht="0.75" customHeight="1"/>
    <row r="3881" ht="0.75" customHeight="1"/>
    <row r="3882" ht="0.75" customHeight="1"/>
    <row r="3883" ht="0.75" customHeight="1"/>
    <row r="3884" ht="0.75" customHeight="1"/>
    <row r="3885" ht="0.75" customHeight="1"/>
    <row r="3886" ht="0.75" customHeight="1"/>
    <row r="3887" ht="0.75" customHeight="1"/>
    <row r="3888" ht="0.75" customHeight="1"/>
    <row r="3889" ht="0.75" customHeight="1"/>
    <row r="3890" ht="0.75" customHeight="1"/>
    <row r="3891" ht="0.75" customHeight="1"/>
    <row r="3892" ht="0.75" customHeight="1"/>
    <row r="3893" ht="0.75" customHeight="1"/>
    <row r="3894" ht="0.75" customHeight="1"/>
    <row r="3895" ht="0.75" customHeight="1"/>
    <row r="3896" ht="0.75" customHeight="1"/>
    <row r="3897" ht="0.75" customHeight="1"/>
    <row r="3898" ht="0.75" customHeight="1"/>
    <row r="3899" ht="0.75" customHeight="1"/>
    <row r="3900" ht="0.75" customHeight="1"/>
    <row r="3901" ht="0.75" customHeight="1"/>
    <row r="3902" ht="0.75" customHeight="1"/>
    <row r="3903" ht="0.75" customHeight="1"/>
    <row r="3904" ht="0.75" customHeight="1"/>
    <row r="3905" ht="0.75" customHeight="1"/>
    <row r="3906" ht="0.75" customHeight="1"/>
    <row r="3907" ht="0.75" customHeight="1"/>
    <row r="3908" ht="0.75" customHeight="1"/>
    <row r="3909" ht="0.75" customHeight="1"/>
    <row r="3910" ht="0.75" customHeight="1"/>
    <row r="3911" ht="0.75" customHeight="1"/>
    <row r="3912" ht="0.75" customHeight="1"/>
    <row r="3913" ht="0.75" customHeight="1"/>
    <row r="3914" ht="0.75" customHeight="1"/>
    <row r="3915" ht="0.75" customHeight="1"/>
    <row r="3916" ht="0.75" customHeight="1"/>
    <row r="3917" ht="0.75" customHeight="1"/>
    <row r="3918" ht="0.75" customHeight="1"/>
    <row r="3919" ht="0.75" customHeight="1"/>
    <row r="3920" ht="0.75" customHeight="1"/>
    <row r="3921" ht="0.75" customHeight="1"/>
    <row r="3922" ht="0.75" customHeight="1"/>
    <row r="3923" ht="0.75" customHeight="1"/>
    <row r="3924" ht="0.75" customHeight="1"/>
    <row r="3925" ht="0.75" customHeight="1"/>
    <row r="3926" ht="0.75" customHeight="1"/>
    <row r="3927" ht="0.75" customHeight="1"/>
    <row r="3928" ht="0.75" customHeight="1"/>
    <row r="3929" ht="0.75" customHeight="1"/>
    <row r="3930" ht="0.75" customHeight="1"/>
    <row r="3931" ht="0.75" customHeight="1"/>
    <row r="3932" ht="0.75" customHeight="1"/>
    <row r="3933" ht="0.75" customHeight="1"/>
    <row r="3934" ht="0.75" customHeight="1"/>
    <row r="3935" ht="0.75" customHeight="1"/>
    <row r="3936" ht="0.75" customHeight="1"/>
    <row r="3937" ht="0.75" customHeight="1"/>
    <row r="3938" ht="0.75" customHeight="1"/>
    <row r="3939" ht="0.75" customHeight="1"/>
    <row r="3940" ht="0.75" customHeight="1"/>
    <row r="3941" ht="0.75" customHeight="1"/>
    <row r="3942" ht="0.75" customHeight="1"/>
    <row r="3943" ht="0.75" customHeight="1"/>
    <row r="3944" ht="0.75" customHeight="1"/>
    <row r="3945" ht="0.75" customHeight="1"/>
    <row r="3946" ht="0.75" customHeight="1"/>
    <row r="3947" ht="0.75" customHeight="1"/>
    <row r="3948" ht="0.75" customHeight="1"/>
    <row r="3949" ht="0.75" customHeight="1"/>
    <row r="3950" ht="0.75" customHeight="1"/>
    <row r="3951" ht="0.75" customHeight="1"/>
    <row r="3952" ht="0.75" customHeight="1"/>
    <row r="3953" ht="0.75" customHeight="1"/>
    <row r="3954" ht="0.75" customHeight="1"/>
    <row r="3955" ht="0.75" customHeight="1"/>
    <row r="3956" ht="0.75" customHeight="1"/>
    <row r="3957" ht="0.75" customHeight="1"/>
    <row r="3958" ht="0.75" customHeight="1"/>
    <row r="3959" ht="0.75" customHeight="1"/>
    <row r="3960" ht="0.75" customHeight="1"/>
    <row r="3961" ht="0.75" customHeight="1"/>
    <row r="3962" ht="0.75" customHeight="1"/>
    <row r="3963" ht="0.75" customHeight="1"/>
    <row r="3964" ht="0.75" customHeight="1"/>
    <row r="3965" ht="0.75" customHeight="1"/>
    <row r="3966" ht="0.75" customHeight="1"/>
    <row r="3967" ht="0.75" customHeight="1"/>
    <row r="3968" ht="0.75" customHeight="1"/>
    <row r="3969" ht="0.75" customHeight="1"/>
    <row r="3970" ht="0.75" customHeight="1"/>
    <row r="3971" ht="0.75" customHeight="1"/>
    <row r="3972" ht="0.75" customHeight="1"/>
    <row r="3973" ht="0.75" customHeight="1"/>
    <row r="3974" ht="0.75" customHeight="1"/>
    <row r="3975" ht="0.75" customHeight="1"/>
    <row r="3976" ht="0.75" customHeight="1"/>
    <row r="3977" ht="0.75" customHeight="1"/>
    <row r="3978" ht="0.75" customHeight="1"/>
    <row r="3979" ht="0.75" customHeight="1"/>
    <row r="3980" ht="0.75" customHeight="1"/>
    <row r="3981" ht="0.75" customHeight="1"/>
    <row r="3982" ht="0.75" customHeight="1"/>
    <row r="3983" ht="0.75" customHeight="1"/>
    <row r="3984" ht="0.75" customHeight="1"/>
    <row r="3985" ht="0.75" customHeight="1"/>
    <row r="3986" ht="0.75" customHeight="1"/>
    <row r="3987" ht="0.75" customHeight="1"/>
    <row r="3988" ht="0.75" customHeight="1"/>
    <row r="3989" ht="0.75" customHeight="1"/>
    <row r="3990" ht="0.75" customHeight="1"/>
    <row r="3991" ht="0.75" customHeight="1"/>
    <row r="3992" ht="0.75" customHeight="1"/>
    <row r="3993" ht="0.75" customHeight="1"/>
    <row r="3994" ht="0.75" customHeight="1"/>
    <row r="3995" ht="0.75" customHeight="1"/>
    <row r="3996" ht="0.75" customHeight="1"/>
    <row r="3997" ht="0.75" customHeight="1"/>
    <row r="3998" ht="0.75" customHeight="1"/>
    <row r="3999" ht="0.75" customHeight="1"/>
    <row r="4000" ht="0.75" customHeight="1"/>
    <row r="4001" ht="0.75" customHeight="1"/>
    <row r="4002" ht="0.75" customHeight="1"/>
    <row r="4003" ht="0.75" customHeight="1"/>
    <row r="4004" ht="0.75" customHeight="1"/>
    <row r="4005" ht="0.75" customHeight="1"/>
    <row r="4006" ht="0.75" customHeight="1"/>
    <row r="4007" ht="0.75" customHeight="1"/>
    <row r="4008" ht="0.75" customHeight="1"/>
    <row r="4009" ht="0.75" customHeight="1"/>
    <row r="4010" ht="0.75" customHeight="1"/>
    <row r="4011" ht="0.75" customHeight="1"/>
    <row r="4012" ht="0.75" customHeight="1"/>
    <row r="4013" ht="0.75" customHeight="1"/>
    <row r="4014" ht="0.75" customHeight="1"/>
    <row r="4015" ht="0.75" customHeight="1"/>
    <row r="4016" ht="0.75" customHeight="1"/>
    <row r="4017" ht="0.75" customHeight="1"/>
    <row r="4018" ht="0.75" customHeight="1"/>
    <row r="4019" ht="0.75" customHeight="1"/>
    <row r="4020" ht="0.75" customHeight="1"/>
    <row r="4021" ht="0.75" customHeight="1"/>
    <row r="4022" ht="0.75" customHeight="1"/>
    <row r="4023" ht="0.75" customHeight="1"/>
    <row r="4024" ht="0.75" customHeight="1"/>
    <row r="4025" ht="0.75" customHeight="1"/>
    <row r="4026" ht="0.75" customHeight="1"/>
    <row r="4027" ht="0.75" customHeight="1"/>
    <row r="4028" ht="0.75" customHeight="1"/>
    <row r="4029" ht="0.75" customHeight="1"/>
    <row r="4030" ht="0.75" customHeight="1"/>
    <row r="4031" ht="0.75" customHeight="1"/>
    <row r="4032" ht="0.75" customHeight="1"/>
    <row r="4033" ht="0.75" customHeight="1"/>
    <row r="4034" ht="0.75" customHeight="1"/>
    <row r="4035" ht="0.75" customHeight="1"/>
    <row r="4036" ht="0.75" customHeight="1"/>
    <row r="4037" ht="0.75" customHeight="1"/>
    <row r="4038" ht="0.75" customHeight="1"/>
    <row r="4039" ht="0.75" customHeight="1"/>
    <row r="4040" ht="0.75" customHeight="1"/>
    <row r="4041" ht="0.75" customHeight="1"/>
    <row r="4042" ht="0.75" customHeight="1"/>
    <row r="4043" ht="0.75" customHeight="1"/>
    <row r="4044" ht="0.75" customHeight="1"/>
    <row r="4045" ht="0.75" customHeight="1"/>
    <row r="4046" ht="0.75" customHeight="1"/>
    <row r="4047" ht="0.75" customHeight="1"/>
    <row r="4048" ht="0.75" customHeight="1"/>
    <row r="4049" ht="0.75" customHeight="1"/>
    <row r="4050" ht="0.75" customHeight="1"/>
    <row r="4051" ht="0.75" customHeight="1"/>
    <row r="4052" ht="0.75" customHeight="1"/>
    <row r="4053" ht="0.75" customHeight="1"/>
    <row r="4054" ht="0.75" customHeight="1"/>
    <row r="4055" ht="0.75" customHeight="1"/>
    <row r="4056" ht="0.75" customHeight="1"/>
    <row r="4057" ht="0.75" customHeight="1"/>
    <row r="4058" ht="0.75" customHeight="1"/>
    <row r="4059" ht="0.75" customHeight="1"/>
    <row r="4060" ht="0.75" customHeight="1"/>
    <row r="4061" ht="0.75" customHeight="1"/>
    <row r="4062" ht="0.75" customHeight="1"/>
    <row r="4063" ht="0.75" customHeight="1"/>
    <row r="4064" ht="0.75" customHeight="1"/>
    <row r="4065" ht="0.75" customHeight="1"/>
    <row r="4066" ht="0.75" customHeight="1"/>
    <row r="4067" ht="0.75" customHeight="1"/>
    <row r="4068" ht="0.75" customHeight="1"/>
    <row r="4069" ht="0.75" customHeight="1"/>
    <row r="4070" ht="0.75" customHeight="1"/>
    <row r="4071" ht="0.75" customHeight="1"/>
    <row r="4072" ht="0.75" customHeight="1"/>
    <row r="4073" ht="0.75" customHeight="1"/>
    <row r="4074" ht="0.75" customHeight="1"/>
    <row r="4075" ht="0.75" customHeight="1"/>
    <row r="4076" ht="0.75" customHeight="1"/>
    <row r="4077" ht="0.75" customHeight="1"/>
    <row r="4078" ht="0.75" customHeight="1"/>
    <row r="4079" ht="0.75" customHeight="1"/>
    <row r="4080" ht="0.75" customHeight="1"/>
    <row r="4081" ht="0.75" customHeight="1"/>
    <row r="4082" ht="0.75" customHeight="1"/>
    <row r="4083" ht="0.75" customHeight="1"/>
    <row r="4084" ht="0.75" customHeight="1"/>
    <row r="4085" ht="0.75" customHeight="1"/>
    <row r="4086" ht="0.75" customHeight="1"/>
    <row r="4087" ht="0.75" customHeight="1"/>
    <row r="4088" ht="0.75" customHeight="1"/>
    <row r="4089" ht="0.75" customHeight="1"/>
    <row r="4090" ht="0.75" customHeight="1"/>
    <row r="4091" ht="0.75" customHeight="1"/>
    <row r="4092" ht="0.75" customHeight="1"/>
    <row r="4093" ht="0.75" customHeight="1"/>
    <row r="4094" ht="0.75" customHeight="1"/>
    <row r="4095" ht="0.75" customHeight="1"/>
    <row r="4096" ht="0.75" customHeight="1"/>
    <row r="4097" ht="0.75" customHeight="1"/>
    <row r="4098" ht="0.75" customHeight="1"/>
    <row r="4099" ht="0.75" customHeight="1"/>
    <row r="4100" ht="0.75" customHeight="1"/>
    <row r="4101" ht="0.75" customHeight="1"/>
    <row r="4102" ht="0.75" customHeight="1"/>
    <row r="4103" ht="0.75" customHeight="1"/>
    <row r="4104" ht="0.75" customHeight="1"/>
    <row r="4105" ht="0.75" customHeight="1"/>
    <row r="4106" ht="0.75" customHeight="1"/>
    <row r="4107" ht="0.75" customHeight="1"/>
    <row r="4108" ht="0.75" customHeight="1"/>
    <row r="4109" ht="0.75" customHeight="1"/>
    <row r="4110" ht="0.75" customHeight="1"/>
    <row r="4111" ht="0.75" customHeight="1"/>
    <row r="4112" ht="0.75" customHeight="1"/>
    <row r="4113" ht="0.75" customHeight="1"/>
    <row r="4114" ht="0.75" customHeight="1"/>
    <row r="4115" ht="0.75" customHeight="1"/>
    <row r="4116" ht="0.75" customHeight="1"/>
    <row r="4117" ht="0.75" customHeight="1"/>
    <row r="4118" ht="0.75" customHeight="1"/>
    <row r="4119" ht="0.75" customHeight="1"/>
    <row r="4120" ht="0.75" customHeight="1"/>
    <row r="4121" ht="0.75" customHeight="1"/>
    <row r="4122" ht="0.75" customHeight="1"/>
    <row r="4123" ht="0.75" customHeight="1"/>
    <row r="4124" ht="0.75" customHeight="1"/>
    <row r="4125" ht="0.75" customHeight="1"/>
    <row r="4126" ht="0.75" customHeight="1"/>
    <row r="4127" ht="0.75" customHeight="1"/>
    <row r="4128" ht="0.75" customHeight="1"/>
    <row r="4129" ht="0.75" customHeight="1"/>
    <row r="4130" ht="0.75" customHeight="1"/>
    <row r="4131" ht="0.75" customHeight="1"/>
    <row r="4132" ht="0.75" customHeight="1"/>
    <row r="4133" ht="0.75" customHeight="1"/>
    <row r="4134" ht="0.75" customHeight="1"/>
    <row r="4135" ht="0.75" customHeight="1"/>
    <row r="4136" ht="0.75" customHeight="1"/>
    <row r="4137" ht="0.75" customHeight="1"/>
    <row r="4138" ht="0.75" customHeight="1"/>
    <row r="4139" ht="0.75" customHeight="1"/>
    <row r="4140" ht="0.75" customHeight="1"/>
    <row r="4141" ht="0.75" customHeight="1"/>
    <row r="4142" ht="0.75" customHeight="1"/>
    <row r="4143" ht="0.75" customHeight="1"/>
    <row r="4144" ht="0.75" customHeight="1"/>
    <row r="4145" ht="0.75" customHeight="1"/>
    <row r="4146" ht="0.75" customHeight="1"/>
    <row r="4147" ht="0.75" customHeight="1"/>
    <row r="4148" ht="0.75" customHeight="1"/>
    <row r="4149" ht="0.75" customHeight="1"/>
    <row r="4150" ht="0.75" customHeight="1"/>
    <row r="4151" ht="0.75" customHeight="1"/>
    <row r="4152" ht="0.75" customHeight="1"/>
    <row r="4153" ht="0.75" customHeight="1"/>
    <row r="4154" ht="0.75" customHeight="1"/>
    <row r="4155" ht="0.75" customHeight="1"/>
    <row r="4156" ht="0.75" customHeight="1"/>
    <row r="4157" ht="0.75" customHeight="1"/>
    <row r="4158" ht="0.75" customHeight="1"/>
    <row r="4159" ht="0.75" customHeight="1"/>
    <row r="4160" ht="0.75" customHeight="1"/>
    <row r="4161" ht="0.75" customHeight="1"/>
    <row r="4162" ht="0.75" customHeight="1"/>
    <row r="4163" ht="0.75" customHeight="1"/>
    <row r="4164" ht="0.75" customHeight="1"/>
    <row r="4165" ht="0.75" customHeight="1"/>
    <row r="4166" ht="0.75" customHeight="1"/>
    <row r="4167" ht="0.75" customHeight="1"/>
    <row r="4168" ht="0.75" customHeight="1"/>
    <row r="4169" ht="0.75" customHeight="1"/>
    <row r="4170" ht="0.75" customHeight="1"/>
    <row r="4171" ht="0.75" customHeight="1"/>
    <row r="4172" ht="0.75" customHeight="1"/>
    <row r="4173" ht="0.75" customHeight="1"/>
    <row r="4174" ht="0.75" customHeight="1"/>
    <row r="4175" ht="0.75" customHeight="1"/>
    <row r="4176" ht="0.75" customHeight="1"/>
    <row r="4177" ht="0.75" customHeight="1"/>
    <row r="4178" ht="0.75" customHeight="1"/>
    <row r="4179" ht="0.75" customHeight="1"/>
    <row r="4180" ht="0.75" customHeight="1"/>
    <row r="4181" ht="0.75" customHeight="1"/>
    <row r="4182" ht="0.75" customHeight="1"/>
    <row r="4183" ht="0.75" customHeight="1"/>
    <row r="4184" ht="0.75" customHeight="1"/>
    <row r="4185" ht="0.75" customHeight="1"/>
    <row r="4186" ht="0.75" customHeight="1"/>
    <row r="4187" ht="0.75" customHeight="1"/>
    <row r="4188" ht="0.75" customHeight="1"/>
    <row r="4189" ht="0.75" customHeight="1"/>
    <row r="4190" ht="0.75" customHeight="1"/>
    <row r="4191" ht="0.75" customHeight="1"/>
    <row r="4192" ht="0.75" customHeight="1"/>
    <row r="4193" ht="0.75" customHeight="1"/>
    <row r="4194" ht="0.75" customHeight="1"/>
    <row r="4195" ht="0.75" customHeight="1"/>
    <row r="4196" ht="0.75" customHeight="1"/>
    <row r="4197" ht="0.75" customHeight="1"/>
    <row r="4198" ht="0.75" customHeight="1"/>
    <row r="4199" ht="0.75" customHeight="1"/>
    <row r="4200" ht="0.75" customHeight="1"/>
    <row r="4201" ht="0.75" customHeight="1"/>
    <row r="4202" ht="0.75" customHeight="1"/>
    <row r="4203" ht="0.75" customHeight="1"/>
    <row r="4204" ht="0.75" customHeight="1"/>
    <row r="4205" ht="0.75" customHeight="1"/>
    <row r="4206" ht="0.75" customHeight="1"/>
    <row r="4207" ht="0.75" customHeight="1"/>
    <row r="4208" ht="0.75" customHeight="1"/>
    <row r="4209" ht="0.75" customHeight="1"/>
    <row r="4210" ht="0.75" customHeight="1"/>
    <row r="4211" ht="0.75" customHeight="1"/>
    <row r="4212" ht="0.75" customHeight="1"/>
    <row r="4213" ht="0.75" customHeight="1"/>
    <row r="4214" ht="0.75" customHeight="1"/>
    <row r="4215" ht="0.75" customHeight="1"/>
    <row r="4216" ht="0.75" customHeight="1"/>
    <row r="4217" ht="0.75" customHeight="1"/>
    <row r="4218" ht="0.75" customHeight="1"/>
    <row r="4219" ht="0.75" customHeight="1"/>
    <row r="4220" ht="0.75" customHeight="1"/>
    <row r="4221" ht="0.75" customHeight="1"/>
    <row r="4222" ht="0.75" customHeight="1"/>
    <row r="4223" ht="0.75" customHeight="1"/>
    <row r="4224" ht="0.75" customHeight="1"/>
    <row r="4225" ht="0.75" customHeight="1"/>
    <row r="4226" ht="0.75" customHeight="1"/>
    <row r="4227" ht="0.75" customHeight="1"/>
    <row r="4228" ht="0.75" customHeight="1"/>
    <row r="4229" ht="0.75" customHeight="1"/>
    <row r="4230" ht="0.75" customHeight="1"/>
    <row r="4231" ht="0.75" customHeight="1"/>
    <row r="4232" ht="0.75" customHeight="1"/>
    <row r="4233" ht="0.75" customHeight="1"/>
    <row r="4234" ht="0.75" customHeight="1"/>
    <row r="4235" ht="0.75" customHeight="1"/>
    <row r="4236" ht="0.75" customHeight="1"/>
    <row r="4237" ht="0.75" customHeight="1"/>
    <row r="4238" ht="0.75" customHeight="1"/>
    <row r="4239" ht="0.75" customHeight="1"/>
    <row r="4240" ht="0.75" customHeight="1"/>
    <row r="4241" ht="0.75" customHeight="1"/>
    <row r="4242" ht="0.75" customHeight="1"/>
    <row r="4243" ht="0.75" customHeight="1"/>
    <row r="4244" ht="0.75" customHeight="1"/>
    <row r="4245" ht="0.75" customHeight="1"/>
    <row r="4246" ht="0.75" customHeight="1"/>
    <row r="4247" ht="0.75" customHeight="1"/>
    <row r="4248" ht="0.75" customHeight="1"/>
    <row r="4249" ht="0.75" customHeight="1"/>
    <row r="4250" ht="0.75" customHeight="1"/>
    <row r="4251" ht="0.75" customHeight="1"/>
    <row r="4252" ht="0.75" customHeight="1"/>
    <row r="4253" ht="0.75" customHeight="1"/>
    <row r="4254" ht="0.75" customHeight="1"/>
    <row r="4255" ht="0.75" customHeight="1"/>
    <row r="4256" ht="0.75" customHeight="1"/>
    <row r="4257" ht="0.75" customHeight="1"/>
    <row r="4258" ht="0.75" customHeight="1"/>
    <row r="4259" ht="0.75" customHeight="1"/>
    <row r="4260" ht="0.75" customHeight="1"/>
    <row r="4261" ht="0.75" customHeight="1"/>
    <row r="4262" ht="0.75" customHeight="1"/>
    <row r="4263" ht="0.75" customHeight="1"/>
    <row r="4264" ht="0.75" customHeight="1"/>
    <row r="4265" ht="0.75" customHeight="1"/>
    <row r="4266" ht="0.75" customHeight="1"/>
    <row r="4267" ht="0.75" customHeight="1"/>
    <row r="4268" ht="0.75" customHeight="1"/>
    <row r="4269" ht="0.75" customHeight="1"/>
    <row r="4270" ht="0.75" customHeight="1"/>
    <row r="4271" ht="0.75" customHeight="1"/>
    <row r="4272" ht="0.75" customHeight="1"/>
    <row r="4273" ht="0.75" customHeight="1"/>
    <row r="4274" ht="0.75" customHeight="1"/>
    <row r="4275" ht="0.75" customHeight="1"/>
    <row r="4276" ht="0.75" customHeight="1"/>
    <row r="4277" ht="0.75" customHeight="1"/>
    <row r="4278" ht="0.75" customHeight="1"/>
    <row r="4279" ht="0.75" customHeight="1"/>
    <row r="4280" ht="0.75" customHeight="1"/>
    <row r="4281" ht="0.75" customHeight="1"/>
    <row r="4282" ht="0.75" customHeight="1"/>
    <row r="4283" ht="0.75" customHeight="1"/>
    <row r="4284" ht="0.75" customHeight="1"/>
    <row r="4285" ht="0.75" customHeight="1"/>
    <row r="4286" ht="0.75" customHeight="1"/>
    <row r="4287" ht="0.75" customHeight="1"/>
    <row r="4288" ht="0.75" customHeight="1"/>
    <row r="4289" ht="0.75" customHeight="1"/>
    <row r="4290" ht="0.75" customHeight="1"/>
    <row r="4291" ht="0.75" customHeight="1"/>
    <row r="4292" ht="0.75" customHeight="1"/>
    <row r="4293" ht="0.75" customHeight="1"/>
    <row r="4294" ht="0.75" customHeight="1"/>
    <row r="4295" ht="0.75" customHeight="1"/>
    <row r="4296" ht="0.75" customHeight="1"/>
    <row r="4297" ht="0.75" customHeight="1"/>
    <row r="4298" ht="0.75" customHeight="1"/>
    <row r="4299" ht="0.75" customHeight="1"/>
    <row r="4300" ht="0.75" customHeight="1"/>
    <row r="4301" ht="0.75" customHeight="1"/>
    <row r="4302" ht="0.75" customHeight="1"/>
    <row r="4303" ht="0.75" customHeight="1"/>
    <row r="4304" ht="0.75" customHeight="1"/>
    <row r="4305" ht="0.75" customHeight="1"/>
    <row r="4306" ht="0.75" customHeight="1"/>
    <row r="4307" ht="0.75" customHeight="1"/>
    <row r="4308" ht="0.75" customHeight="1"/>
    <row r="4309" ht="0.75" customHeight="1"/>
    <row r="4310" ht="0.75" customHeight="1"/>
    <row r="4311" ht="0.75" customHeight="1"/>
    <row r="4312" ht="0.75" customHeight="1"/>
    <row r="4313" ht="0.75" customHeight="1"/>
    <row r="4314" ht="0.75" customHeight="1"/>
    <row r="4315" ht="0.75" customHeight="1"/>
    <row r="4316" ht="0.75" customHeight="1"/>
    <row r="4317" ht="0.75" customHeight="1"/>
    <row r="4318" ht="0.75" customHeight="1"/>
    <row r="4319" ht="0.75" customHeight="1"/>
    <row r="4320" ht="0.75" customHeight="1"/>
    <row r="4321" ht="0.75" customHeight="1"/>
    <row r="4322" ht="0.75" customHeight="1"/>
    <row r="4323" ht="0.75" customHeight="1"/>
    <row r="4324" ht="0.75" customHeight="1"/>
    <row r="4325" ht="0.75" customHeight="1"/>
    <row r="4326" ht="0.75" customHeight="1"/>
    <row r="4327" ht="0.75" customHeight="1"/>
    <row r="4328" ht="0.75" customHeight="1"/>
    <row r="4329" ht="0.75" customHeight="1"/>
    <row r="4330" ht="0.75" customHeight="1"/>
    <row r="4331" ht="0.75" customHeight="1"/>
    <row r="4332" ht="0.75" customHeight="1"/>
    <row r="4333" ht="0.75" customHeight="1"/>
    <row r="4334" ht="0.75" customHeight="1"/>
    <row r="4335" ht="0.75" customHeight="1"/>
    <row r="4336" ht="0.75" customHeight="1"/>
    <row r="4337" ht="0.75" customHeight="1"/>
    <row r="4338" ht="0.75" customHeight="1"/>
    <row r="4339" ht="0.75" customHeight="1"/>
    <row r="4340" ht="0.75" customHeight="1"/>
    <row r="4341" ht="0.75" customHeight="1"/>
    <row r="4342" ht="0.75" customHeight="1"/>
    <row r="4343" ht="0.75" customHeight="1"/>
    <row r="4344" ht="0.75" customHeight="1"/>
    <row r="4345" ht="0.75" customHeight="1"/>
    <row r="4346" ht="0.75" customHeight="1"/>
    <row r="4347" ht="0.75" customHeight="1"/>
    <row r="4348" ht="0.75" customHeight="1"/>
    <row r="4349" ht="0.75" customHeight="1"/>
    <row r="4350" ht="0.75" customHeight="1"/>
    <row r="4351" ht="0.75" customHeight="1"/>
    <row r="4352" ht="0.75" customHeight="1"/>
    <row r="4353" ht="0.75" customHeight="1"/>
    <row r="4354" ht="0.75" customHeight="1"/>
    <row r="4355" ht="0.75" customHeight="1"/>
    <row r="4356" ht="0.75" customHeight="1"/>
    <row r="4357" ht="0.75" customHeight="1"/>
    <row r="4358" ht="0.75" customHeight="1"/>
    <row r="4359" ht="0.75" customHeight="1"/>
    <row r="4360" ht="0.75" customHeight="1"/>
    <row r="4361" ht="0.75" customHeight="1"/>
    <row r="4362" ht="0.75" customHeight="1"/>
    <row r="4363" ht="0.75" customHeight="1"/>
    <row r="4364" ht="0.75" customHeight="1"/>
    <row r="4365" ht="0.75" customHeight="1"/>
    <row r="4366" ht="0.75" customHeight="1"/>
    <row r="4367" ht="0.75" customHeight="1"/>
    <row r="4368" ht="0.75" customHeight="1"/>
    <row r="4369" ht="0.75" customHeight="1"/>
    <row r="4370" ht="0.75" customHeight="1"/>
    <row r="4371" ht="0.75" customHeight="1"/>
    <row r="4372" ht="0.75" customHeight="1"/>
    <row r="4373" ht="0.75" customHeight="1"/>
    <row r="4374" ht="0.75" customHeight="1"/>
    <row r="4375" ht="0.75" customHeight="1"/>
    <row r="4376" ht="0.75" customHeight="1"/>
    <row r="4377" ht="0.75" customHeight="1"/>
    <row r="4378" ht="0.75" customHeight="1"/>
    <row r="4379" ht="0.75" customHeight="1"/>
    <row r="4380" ht="0.75" customHeight="1"/>
    <row r="4381" ht="0.75" customHeight="1"/>
    <row r="4382" ht="0.75" customHeight="1"/>
    <row r="4383" ht="0.75" customHeight="1"/>
    <row r="4384" ht="0.75" customHeight="1"/>
    <row r="4385" ht="0.75" customHeight="1"/>
    <row r="4386" ht="0.75" customHeight="1"/>
    <row r="4387" ht="0.75" customHeight="1"/>
    <row r="4388" ht="0.75" customHeight="1"/>
    <row r="4389" ht="0.75" customHeight="1"/>
    <row r="4390" ht="0.75" customHeight="1"/>
    <row r="4391" ht="0.75" customHeight="1"/>
    <row r="4392" ht="0.75" customHeight="1"/>
    <row r="4393" ht="0.75" customHeight="1"/>
    <row r="4394" ht="0.75" customHeight="1"/>
    <row r="4395" ht="0.75" customHeight="1"/>
    <row r="4396" ht="0.75" customHeight="1"/>
    <row r="4397" ht="0.75" customHeight="1"/>
    <row r="4398" ht="0.75" customHeight="1"/>
    <row r="4399" ht="0.75" customHeight="1"/>
    <row r="4400" ht="0.75" customHeight="1"/>
    <row r="4401" ht="0.75" customHeight="1"/>
    <row r="4402" ht="0.75" customHeight="1"/>
    <row r="4403" ht="0.75" customHeight="1"/>
    <row r="4404" ht="0.75" customHeight="1"/>
    <row r="4405" ht="0.75" customHeight="1"/>
    <row r="4406" ht="0.75" customHeight="1"/>
    <row r="4407" ht="0.75" customHeight="1"/>
    <row r="4408" ht="0.75" customHeight="1"/>
    <row r="4409" ht="0.75" customHeight="1"/>
    <row r="4410" ht="0.75" customHeight="1"/>
    <row r="4411" ht="0.75" customHeight="1"/>
    <row r="4412" ht="0.75" customHeight="1"/>
    <row r="4413" ht="0.75" customHeight="1"/>
    <row r="4414" ht="0.75" customHeight="1"/>
    <row r="4415" ht="0.75" customHeight="1"/>
    <row r="4416" ht="0.75" customHeight="1"/>
    <row r="4417" ht="0.75" customHeight="1"/>
    <row r="4418" ht="0.75" customHeight="1"/>
    <row r="4419" ht="0.75" customHeight="1"/>
    <row r="4420" ht="0.75" customHeight="1"/>
    <row r="4421" ht="0.75" customHeight="1"/>
    <row r="4422" ht="0.75" customHeight="1"/>
    <row r="4423" ht="0.75" customHeight="1"/>
    <row r="4424" ht="0.75" customHeight="1"/>
    <row r="4425" ht="0.75" customHeight="1"/>
    <row r="4426" ht="0.75" customHeight="1"/>
    <row r="4427" ht="0.75" customHeight="1"/>
    <row r="4428" ht="0.75" customHeight="1"/>
    <row r="4429" ht="0.75" customHeight="1"/>
    <row r="4430" ht="0.75" customHeight="1"/>
    <row r="4431" ht="0.75" customHeight="1"/>
    <row r="4432" ht="0.75" customHeight="1"/>
    <row r="4433" ht="0.75" customHeight="1"/>
    <row r="4434" ht="0.75" customHeight="1"/>
    <row r="4435" ht="0.75" customHeight="1"/>
    <row r="4436" ht="0.75" customHeight="1"/>
    <row r="4437" ht="0.75" customHeight="1"/>
    <row r="4438" ht="0.75" customHeight="1"/>
    <row r="4439" ht="0.75" customHeight="1"/>
    <row r="4440" ht="0.75" customHeight="1"/>
    <row r="4441" ht="0.75" customHeight="1"/>
    <row r="4442" ht="0.75" customHeight="1"/>
    <row r="4443" ht="0.75" customHeight="1"/>
    <row r="4444" ht="0.75" customHeight="1"/>
    <row r="4445" ht="0.75" customHeight="1"/>
    <row r="4446" ht="0.75" customHeight="1"/>
    <row r="4447" ht="0.75" customHeight="1"/>
    <row r="4448" ht="0.75" customHeight="1"/>
    <row r="4449" ht="0.75" customHeight="1"/>
    <row r="4450" ht="0.75" customHeight="1"/>
    <row r="4451" ht="0.75" customHeight="1"/>
    <row r="4452" ht="0.75" customHeight="1"/>
    <row r="4453" ht="0.75" customHeight="1"/>
    <row r="4454" ht="0.75" customHeight="1"/>
    <row r="4455" ht="0.75" customHeight="1"/>
    <row r="4456" ht="0.75" customHeight="1"/>
    <row r="4457" ht="0.75" customHeight="1"/>
    <row r="4458" ht="0.75" customHeight="1"/>
    <row r="4459" ht="0.75" customHeight="1"/>
    <row r="4460" ht="0.75" customHeight="1"/>
    <row r="4461" ht="0.75" customHeight="1"/>
    <row r="4462" ht="0.75" customHeight="1"/>
    <row r="4463" ht="0.75" customHeight="1"/>
    <row r="4464" ht="0.75" customHeight="1"/>
    <row r="4465" ht="0.75" customHeight="1"/>
    <row r="4466" ht="0.75" customHeight="1"/>
    <row r="4467" ht="0.75" customHeight="1"/>
    <row r="4468" ht="0.75" customHeight="1"/>
    <row r="4469" ht="0.75" customHeight="1"/>
    <row r="4470" ht="0.75" customHeight="1"/>
    <row r="4471" ht="0.75" customHeight="1"/>
    <row r="4472" ht="0.75" customHeight="1"/>
    <row r="4473" ht="0.75" customHeight="1"/>
    <row r="4474" ht="0.75" customHeight="1"/>
    <row r="4475" ht="0.75" customHeight="1"/>
    <row r="4476" ht="0.75" customHeight="1"/>
    <row r="4477" ht="0.75" customHeight="1"/>
    <row r="4478" ht="0.75" customHeight="1"/>
    <row r="4479" ht="0.75" customHeight="1"/>
    <row r="4480" ht="0.75" customHeight="1"/>
    <row r="4481" ht="0.75" customHeight="1"/>
    <row r="4482" ht="0.75" customHeight="1"/>
    <row r="4483" ht="0.75" customHeight="1"/>
    <row r="4484" ht="0.75" customHeight="1"/>
    <row r="4485" ht="0.75" customHeight="1"/>
    <row r="4486" ht="0.75" customHeight="1"/>
    <row r="4487" ht="0.75" customHeight="1"/>
    <row r="4488" ht="0.75" customHeight="1"/>
    <row r="4489" ht="0.75" customHeight="1"/>
    <row r="4490" ht="0.75" customHeight="1"/>
    <row r="4491" ht="0.75" customHeight="1"/>
    <row r="4492" ht="0.75" customHeight="1"/>
    <row r="4493" ht="0.75" customHeight="1"/>
    <row r="4494" ht="0.75" customHeight="1"/>
    <row r="4495" ht="0.75" customHeight="1"/>
    <row r="4496" ht="0.75" customHeight="1"/>
    <row r="4497" ht="0.75" customHeight="1"/>
    <row r="4498" ht="0.75" customHeight="1"/>
    <row r="4499" ht="0.75" customHeight="1"/>
    <row r="4500" ht="0.75" customHeight="1"/>
    <row r="4501" ht="0.75" customHeight="1"/>
    <row r="4502" ht="0.75" customHeight="1"/>
    <row r="4503" ht="0.75" customHeight="1"/>
    <row r="4504" ht="0.75" customHeight="1"/>
    <row r="4505" ht="0.75" customHeight="1"/>
    <row r="4506" ht="0.75" customHeight="1"/>
    <row r="4507" ht="0.75" customHeight="1"/>
    <row r="4508" ht="0.75" customHeight="1"/>
    <row r="4509" ht="0.75" customHeight="1"/>
    <row r="4510" ht="0.75" customHeight="1"/>
    <row r="4511" ht="0.75" customHeight="1"/>
    <row r="4512" ht="0.75" customHeight="1"/>
    <row r="4513" ht="0.75" customHeight="1"/>
    <row r="4514" ht="0.75" customHeight="1"/>
    <row r="4515" ht="0.75" customHeight="1"/>
    <row r="4516" ht="0.75" customHeight="1"/>
    <row r="4517" ht="0.75" customHeight="1"/>
    <row r="4518" ht="0.75" customHeight="1"/>
    <row r="4519" ht="0.75" customHeight="1"/>
    <row r="4520" ht="0.75" customHeight="1"/>
    <row r="4521" ht="0.75" customHeight="1"/>
    <row r="4522" ht="0.75" customHeight="1"/>
    <row r="4523" ht="0.75" customHeight="1"/>
    <row r="4524" ht="0.75" customHeight="1"/>
    <row r="4525" ht="0.75" customHeight="1"/>
    <row r="4526" ht="0.75" customHeight="1"/>
    <row r="4527" ht="0.75" customHeight="1"/>
    <row r="4528" ht="0.75" customHeight="1"/>
    <row r="4529" ht="0.75" customHeight="1"/>
    <row r="4530" ht="0.75" customHeight="1"/>
    <row r="4531" ht="0.75" customHeight="1"/>
    <row r="4532" ht="0.75" customHeight="1"/>
    <row r="4533" ht="0.75" customHeight="1"/>
    <row r="4534" ht="0.75" customHeight="1"/>
    <row r="4535" ht="0.75" customHeight="1"/>
    <row r="4536" ht="0.75" customHeight="1"/>
    <row r="4537" ht="0.75" customHeight="1"/>
    <row r="4538" ht="0.75" customHeight="1"/>
    <row r="4539" ht="0.75" customHeight="1"/>
    <row r="4540" ht="0.75" customHeight="1"/>
    <row r="4541" ht="0.75" customHeight="1"/>
    <row r="4542" ht="0.75" customHeight="1"/>
    <row r="4543" ht="0.75" customHeight="1"/>
    <row r="4544" ht="0.75" customHeight="1"/>
    <row r="4545" ht="0.75" customHeight="1"/>
    <row r="4546" ht="0.75" customHeight="1"/>
    <row r="4547" ht="0.75" customHeight="1"/>
    <row r="4548" ht="0.75" customHeight="1"/>
    <row r="4549" ht="0.75" customHeight="1"/>
    <row r="4550" ht="0.75" customHeight="1"/>
    <row r="4551" ht="0.75" customHeight="1"/>
    <row r="4552" ht="0.75" customHeight="1"/>
    <row r="4553" ht="0.75" customHeight="1"/>
    <row r="4554" ht="0.75" customHeight="1"/>
    <row r="4555" ht="0.75" customHeight="1"/>
    <row r="4556" ht="0.75" customHeight="1"/>
    <row r="4557" ht="0.75" customHeight="1"/>
    <row r="4558" ht="0.75" customHeight="1"/>
    <row r="4559" ht="0.75" customHeight="1"/>
    <row r="4560" ht="0.75" customHeight="1"/>
    <row r="4561" ht="0.75" customHeight="1"/>
    <row r="4562" ht="0.75" customHeight="1"/>
    <row r="4563" ht="0.75" customHeight="1"/>
    <row r="4564" ht="0.75" customHeight="1"/>
    <row r="4565" ht="0.75" customHeight="1"/>
    <row r="4566" ht="0.75" customHeight="1"/>
    <row r="4567" ht="0.75" customHeight="1"/>
    <row r="4568" ht="0.75" customHeight="1"/>
    <row r="4569" ht="0.75" customHeight="1"/>
    <row r="4570" ht="0.75" customHeight="1"/>
    <row r="4571" ht="0.75" customHeight="1"/>
    <row r="4572" ht="0.75" customHeight="1"/>
    <row r="4573" ht="0.75" customHeight="1"/>
    <row r="4574" ht="0.75" customHeight="1"/>
    <row r="4575" ht="0.75" customHeight="1"/>
    <row r="4576" ht="0.75" customHeight="1"/>
    <row r="4577" ht="0.75" customHeight="1"/>
    <row r="4578" ht="0.75" customHeight="1"/>
    <row r="4579" ht="0.75" customHeight="1"/>
    <row r="4580" ht="0.75" customHeight="1"/>
    <row r="4581" ht="0.75" customHeight="1"/>
    <row r="4582" ht="0.75" customHeight="1"/>
    <row r="4583" ht="0.75" customHeight="1"/>
    <row r="4584" ht="0.75" customHeight="1"/>
    <row r="4585" ht="0.75" customHeight="1"/>
    <row r="4586" ht="0.75" customHeight="1"/>
    <row r="4587" ht="0.75" customHeight="1"/>
    <row r="4588" ht="0.75" customHeight="1"/>
    <row r="4589" ht="0.75" customHeight="1"/>
    <row r="4590" ht="0.75" customHeight="1"/>
    <row r="4591" ht="0.75" customHeight="1"/>
    <row r="4592" ht="0.75" customHeight="1"/>
    <row r="4593" ht="0.75" customHeight="1"/>
    <row r="4594" ht="0.75" customHeight="1"/>
    <row r="4595" ht="0.75" customHeight="1"/>
    <row r="4596" ht="0.75" customHeight="1"/>
    <row r="4597" ht="0.75" customHeight="1"/>
    <row r="4598" ht="0.75" customHeight="1"/>
    <row r="4599" ht="0.75" customHeight="1"/>
    <row r="4600" ht="0.75" customHeight="1"/>
    <row r="4601" ht="0.75" customHeight="1"/>
    <row r="4602" ht="0.75" customHeight="1"/>
    <row r="4603" ht="0.75" customHeight="1"/>
    <row r="4604" ht="0.75" customHeight="1"/>
    <row r="4605" ht="0.75" customHeight="1"/>
    <row r="4606" ht="0.75" customHeight="1"/>
    <row r="4607" ht="0.75" customHeight="1"/>
    <row r="4608" ht="0.75" customHeight="1"/>
    <row r="4609" ht="0.75" customHeight="1"/>
    <row r="4610" ht="0.75" customHeight="1"/>
    <row r="4611" ht="0.75" customHeight="1"/>
    <row r="4612" ht="0.75" customHeight="1"/>
    <row r="4613" ht="0.75" customHeight="1"/>
    <row r="4614" ht="0.75" customHeight="1"/>
    <row r="4615" ht="0.75" customHeight="1"/>
    <row r="4616" ht="0.75" customHeight="1"/>
    <row r="4617" ht="0.75" customHeight="1"/>
    <row r="4618" ht="0.75" customHeight="1"/>
    <row r="4619" ht="0.75" customHeight="1"/>
    <row r="4620" ht="0.75" customHeight="1"/>
    <row r="4621" ht="0.75" customHeight="1"/>
    <row r="4622" ht="0.75" customHeight="1"/>
    <row r="4623" ht="0.75" customHeight="1"/>
    <row r="4624" ht="0.75" customHeight="1"/>
    <row r="4625" ht="0.75" customHeight="1"/>
    <row r="4626" ht="0.75" customHeight="1"/>
    <row r="4627" ht="0.75" customHeight="1"/>
    <row r="4628" ht="0.75" customHeight="1"/>
    <row r="4629" ht="0.75" customHeight="1"/>
    <row r="4630" ht="0.75" customHeight="1"/>
    <row r="4631" ht="0.75" customHeight="1"/>
    <row r="4632" ht="0.75" customHeight="1"/>
    <row r="4633" ht="0.75" customHeight="1"/>
    <row r="4634" ht="0.75" customHeight="1"/>
    <row r="4635" ht="0.75" customHeight="1"/>
    <row r="4636" ht="0.75" customHeight="1"/>
    <row r="4637" ht="0.75" customHeight="1"/>
    <row r="4638" ht="0.75" customHeight="1"/>
    <row r="4639" ht="0.75" customHeight="1"/>
    <row r="4640" ht="0.75" customHeight="1"/>
    <row r="4641" ht="0.75" customHeight="1"/>
    <row r="4642" ht="0.75" customHeight="1"/>
    <row r="4643" ht="0.75" customHeight="1"/>
    <row r="4644" ht="0.75" customHeight="1"/>
    <row r="4645" ht="0.75" customHeight="1"/>
    <row r="4646" ht="0.75" customHeight="1"/>
    <row r="4647" ht="0.75" customHeight="1"/>
    <row r="4648" ht="0.75" customHeight="1"/>
    <row r="4649" ht="0.75" customHeight="1"/>
    <row r="4650" ht="0.75" customHeight="1"/>
    <row r="4651" ht="0.75" customHeight="1"/>
    <row r="4652" ht="0.75" customHeight="1"/>
    <row r="4653" ht="0.75" customHeight="1"/>
    <row r="4654" ht="0.75" customHeight="1"/>
    <row r="4655" ht="0.75" customHeight="1"/>
    <row r="4656" ht="0.75" customHeight="1"/>
    <row r="4657" ht="0.75" customHeight="1"/>
    <row r="4658" ht="0.75" customHeight="1"/>
    <row r="4659" ht="0.75" customHeight="1"/>
    <row r="4660" ht="0.75" customHeight="1"/>
    <row r="4661" ht="0.75" customHeight="1"/>
    <row r="4662" ht="0.75" customHeight="1"/>
    <row r="4663" ht="0.75" customHeight="1"/>
    <row r="4664" ht="0.75" customHeight="1"/>
    <row r="4665" ht="0.75" customHeight="1"/>
    <row r="4666" ht="0.75" customHeight="1"/>
    <row r="4667" ht="0.75" customHeight="1"/>
    <row r="4668" ht="0.75" customHeight="1"/>
    <row r="4669" ht="0.75" customHeight="1"/>
    <row r="4670" ht="0.75" customHeight="1"/>
    <row r="4671" ht="0.75" customHeight="1"/>
    <row r="4672" ht="0.75" customHeight="1"/>
    <row r="4673" ht="0.75" customHeight="1"/>
    <row r="4674" ht="0.75" customHeight="1"/>
    <row r="4675" ht="0.75" customHeight="1"/>
    <row r="4676" ht="0.75" customHeight="1"/>
    <row r="4677" ht="0.75" customHeight="1"/>
    <row r="4678" ht="0.75" customHeight="1"/>
    <row r="4679" ht="0.75" customHeight="1"/>
    <row r="4680" ht="0.75" customHeight="1"/>
    <row r="4681" ht="0.75" customHeight="1"/>
    <row r="4682" ht="0.75" customHeight="1"/>
    <row r="4683" ht="0.75" customHeight="1"/>
    <row r="4684" ht="0.75" customHeight="1"/>
    <row r="4685" ht="0.75" customHeight="1"/>
    <row r="4686" ht="0.75" customHeight="1"/>
    <row r="4687" ht="0.75" customHeight="1"/>
    <row r="4688" ht="0.75" customHeight="1"/>
    <row r="4689" ht="0.75" customHeight="1"/>
    <row r="4690" ht="0.75" customHeight="1"/>
    <row r="4691" ht="0.75" customHeight="1"/>
    <row r="4692" ht="0.75" customHeight="1"/>
    <row r="4693" ht="0.75" customHeight="1"/>
    <row r="4694" ht="0.75" customHeight="1"/>
    <row r="4695" ht="0.75" customHeight="1"/>
    <row r="4696" ht="0.75" customHeight="1"/>
    <row r="4697" ht="0.75" customHeight="1"/>
    <row r="4698" ht="0.75" customHeight="1"/>
    <row r="4699" ht="0.75" customHeight="1"/>
    <row r="4700" ht="0.75" customHeight="1"/>
    <row r="4701" ht="0.75" customHeight="1"/>
    <row r="4702" ht="0.75" customHeight="1"/>
    <row r="4703" ht="0.75" customHeight="1"/>
    <row r="4704" ht="0.75" customHeight="1"/>
    <row r="4705" ht="0.75" customHeight="1"/>
    <row r="4706" ht="0.75" customHeight="1"/>
    <row r="4707" ht="0.75" customHeight="1"/>
    <row r="4708" ht="0.75" customHeight="1"/>
    <row r="4709" ht="0.75" customHeight="1"/>
    <row r="4710" ht="0.75" customHeight="1"/>
    <row r="4711" ht="0.75" customHeight="1"/>
    <row r="4712" ht="0.75" customHeight="1"/>
    <row r="4713" ht="0.75" customHeight="1"/>
    <row r="4714" ht="0.75" customHeight="1"/>
    <row r="4715" ht="0.75" customHeight="1"/>
    <row r="4716" ht="0.75" customHeight="1"/>
    <row r="4717" ht="0.75" customHeight="1"/>
    <row r="4718" ht="0.75" customHeight="1"/>
    <row r="4719" ht="0.75" customHeight="1"/>
    <row r="4720" ht="0.75" customHeight="1"/>
    <row r="4721" ht="0.75" customHeight="1"/>
    <row r="4722" ht="0.75" customHeight="1"/>
    <row r="4723" ht="0.75" customHeight="1"/>
    <row r="4724" ht="0.75" customHeight="1"/>
    <row r="4725" ht="0.75" customHeight="1"/>
    <row r="4726" ht="0.75" customHeight="1"/>
    <row r="4727" ht="0.75" customHeight="1"/>
    <row r="4728" ht="0.75" customHeight="1"/>
    <row r="4729" ht="0.75" customHeight="1"/>
    <row r="4730" ht="0.75" customHeight="1"/>
    <row r="4731" ht="0.75" customHeight="1"/>
    <row r="4732" ht="0.75" customHeight="1"/>
    <row r="4733" ht="0.75" customHeight="1"/>
    <row r="4734" ht="0.75" customHeight="1"/>
    <row r="4735" ht="0.75" customHeight="1"/>
    <row r="4736" ht="0.75" customHeight="1"/>
    <row r="4737" ht="0.75" customHeight="1"/>
    <row r="4738" ht="0.75" customHeight="1"/>
    <row r="4739" ht="0.75" customHeight="1"/>
    <row r="4740" ht="0.75" customHeight="1"/>
    <row r="4741" ht="0.75" customHeight="1"/>
    <row r="4742" ht="0.75" customHeight="1"/>
    <row r="4743" ht="0.75" customHeight="1"/>
    <row r="4744" ht="0.75" customHeight="1"/>
    <row r="4745" ht="0.75" customHeight="1"/>
    <row r="4746" ht="0.75" customHeight="1"/>
    <row r="4747" ht="0.75" customHeight="1"/>
    <row r="4748" ht="0.75" customHeight="1"/>
    <row r="4749" ht="0.75" customHeight="1"/>
    <row r="4750" ht="0.75" customHeight="1"/>
    <row r="4751" ht="0.75" customHeight="1"/>
    <row r="4752" ht="0.75" customHeight="1"/>
    <row r="4753" ht="0.75" customHeight="1"/>
    <row r="4754" ht="0.75" customHeight="1"/>
    <row r="4755" ht="0.75" customHeight="1"/>
    <row r="4756" ht="0.75" customHeight="1"/>
    <row r="4757" ht="0.75" customHeight="1"/>
    <row r="4758" ht="0.75" customHeight="1"/>
    <row r="4759" ht="0.75" customHeight="1"/>
    <row r="4760" ht="0.75" customHeight="1"/>
    <row r="4761" ht="0.75" customHeight="1"/>
    <row r="4762" ht="0.75" customHeight="1"/>
    <row r="4763" ht="0.75" customHeight="1"/>
    <row r="4764" ht="0.75" customHeight="1"/>
    <row r="4765" ht="0.75" customHeight="1"/>
    <row r="4766" ht="0.75" customHeight="1"/>
    <row r="4767" ht="0.75" customHeight="1"/>
    <row r="4768" ht="0.75" customHeight="1"/>
    <row r="4769" ht="0.75" customHeight="1"/>
    <row r="4770" ht="0.75" customHeight="1"/>
    <row r="4771" ht="0.75" customHeight="1"/>
    <row r="4772" ht="0.75" customHeight="1"/>
    <row r="4773" ht="0.75" customHeight="1"/>
    <row r="4774" ht="0.75" customHeight="1"/>
    <row r="4775" ht="0.75" customHeight="1"/>
    <row r="4776" ht="0.75" customHeight="1"/>
    <row r="4777" ht="0.75" customHeight="1"/>
    <row r="4778" ht="0.75" customHeight="1"/>
    <row r="4779" ht="0.75" customHeight="1"/>
    <row r="4780" ht="0.75" customHeight="1"/>
    <row r="4781" ht="0.75" customHeight="1"/>
    <row r="4782" ht="0.75" customHeight="1"/>
    <row r="4783" ht="0.75" customHeight="1"/>
    <row r="4784" ht="0.75" customHeight="1"/>
    <row r="4785" ht="0.75" customHeight="1"/>
    <row r="4786" ht="0.75" customHeight="1"/>
    <row r="4787" ht="0.75" customHeight="1"/>
    <row r="4788" ht="0.75" customHeight="1"/>
    <row r="4789" ht="0.75" customHeight="1"/>
    <row r="4790" ht="0.75" customHeight="1"/>
    <row r="4791" ht="0.75" customHeight="1"/>
    <row r="4792" ht="0.75" customHeight="1"/>
    <row r="4793" ht="0.75" customHeight="1"/>
    <row r="4794" ht="0.75" customHeight="1"/>
    <row r="4795" ht="0.75" customHeight="1"/>
    <row r="4796" ht="0.75" customHeight="1"/>
    <row r="4797" ht="0.75" customHeight="1"/>
    <row r="4798" ht="0.75" customHeight="1"/>
    <row r="4799" ht="0.75" customHeight="1"/>
    <row r="4800" ht="0.75" customHeight="1"/>
    <row r="4801" ht="0.75" customHeight="1"/>
    <row r="4802" ht="0.75" customHeight="1"/>
    <row r="4803" ht="0.75" customHeight="1"/>
    <row r="4804" ht="0.75" customHeight="1"/>
    <row r="4805" ht="0.75" customHeight="1"/>
    <row r="4806" ht="0.75" customHeight="1"/>
    <row r="4807" ht="0.75" customHeight="1"/>
    <row r="4808" ht="0.75" customHeight="1"/>
    <row r="4809" ht="0.75" customHeight="1"/>
    <row r="4810" ht="0.75" customHeight="1"/>
    <row r="4811" ht="0.75" customHeight="1"/>
    <row r="4812" ht="0.75" customHeight="1"/>
    <row r="4813" ht="0.75" customHeight="1"/>
    <row r="4814" ht="0.75" customHeight="1"/>
    <row r="4815" ht="0.75" customHeight="1"/>
    <row r="4816" ht="0.75" customHeight="1"/>
    <row r="4817" ht="0.75" customHeight="1"/>
    <row r="4818" ht="0.75" customHeight="1"/>
    <row r="4819" ht="0.75" customHeight="1"/>
    <row r="4820" ht="0.75" customHeight="1"/>
    <row r="4821" ht="0.75" customHeight="1"/>
    <row r="4822" ht="0.75" customHeight="1"/>
    <row r="4823" ht="0.75" customHeight="1"/>
    <row r="4824" ht="0.75" customHeight="1"/>
    <row r="4825" ht="0.75" customHeight="1"/>
    <row r="4826" ht="0.75" customHeight="1"/>
    <row r="4827" ht="0.75" customHeight="1"/>
    <row r="4828" ht="0.75" customHeight="1"/>
    <row r="4829" ht="0.75" customHeight="1"/>
    <row r="4830" ht="0.75" customHeight="1"/>
    <row r="4831" ht="0.75" customHeight="1"/>
    <row r="4832" ht="0.75" customHeight="1"/>
    <row r="4833" ht="19.5" customHeight="1"/>
    <row r="4834" ht="19.5" customHeight="1"/>
    <row r="4835" ht="19.5" customHeight="1"/>
    <row r="4836" ht="19.5" customHeight="1"/>
    <row r="4837" ht="19.5" customHeight="1"/>
    <row r="4838" ht="19.5" customHeight="1"/>
    <row r="4839" ht="19.5" customHeight="1"/>
    <row r="4840" ht="19.5" customHeight="1"/>
    <row r="4841" ht="19.5" customHeight="1"/>
    <row r="4842" ht="19.5" customHeight="1"/>
    <row r="4843" ht="19.5" customHeight="1"/>
    <row r="4844" ht="19.5" customHeight="1"/>
    <row r="4845" ht="19.5" customHeight="1"/>
    <row r="4846" ht="19.5" customHeight="1"/>
    <row r="4847" ht="19.5" customHeight="1"/>
    <row r="4848" ht="19.5" customHeight="1"/>
    <row r="4849" ht="19.5" customHeight="1"/>
    <row r="4850" ht="19.5" customHeight="1"/>
    <row r="4851" ht="0.75" customHeight="1"/>
    <row r="4852" ht="0.75" customHeight="1"/>
    <row r="4853" ht="0.75" customHeight="1"/>
    <row r="4854" ht="0.75" customHeight="1"/>
    <row r="4855" ht="0.75" customHeight="1"/>
    <row r="4856" ht="0.75" customHeight="1"/>
    <row r="4857" ht="0.75" customHeight="1"/>
    <row r="4858" ht="0.75" customHeight="1"/>
    <row r="4859" ht="0.75" customHeight="1"/>
    <row r="4860" ht="0.75" customHeight="1"/>
    <row r="4861" ht="0.75" customHeight="1"/>
    <row r="4862" ht="0.75" customHeight="1"/>
    <row r="4863" ht="0.75" customHeight="1"/>
    <row r="4864" ht="0.75" customHeight="1"/>
    <row r="4865" ht="0.75" customHeight="1"/>
    <row r="4866" ht="0.75" customHeight="1"/>
    <row r="4867" ht="0.75" customHeight="1"/>
    <row r="4868" ht="0.75" customHeight="1"/>
    <row r="4869" ht="0.75" customHeight="1"/>
    <row r="4870" ht="0.75" customHeight="1"/>
    <row r="4871" ht="0.75" customHeight="1"/>
    <row r="4872" ht="0.75" customHeight="1"/>
    <row r="4873" ht="0.75" customHeight="1"/>
    <row r="4874" ht="0.75" customHeight="1"/>
    <row r="4875" ht="0.75" customHeight="1"/>
    <row r="4876" ht="0.75" customHeight="1"/>
    <row r="4877" ht="0.75" customHeight="1"/>
    <row r="4878" ht="0.75" customHeight="1"/>
    <row r="4879" ht="0.75" customHeight="1"/>
    <row r="4880" ht="0.75" customHeight="1"/>
    <row r="4881" ht="0.75" customHeight="1"/>
    <row r="4882" ht="0.75" customHeight="1"/>
    <row r="4883" ht="0.75" customHeight="1"/>
    <row r="4884" ht="0.75" customHeight="1"/>
    <row r="4885" ht="0.75" customHeight="1"/>
    <row r="4886" ht="0.75" customHeight="1"/>
    <row r="4887" ht="0.75" customHeight="1"/>
    <row r="4888" ht="0.75" customHeight="1"/>
    <row r="4889" ht="0.75" customHeight="1"/>
    <row r="4890" ht="0.75" customHeight="1"/>
    <row r="4891" ht="0.75" customHeight="1"/>
    <row r="4892" ht="0.75" customHeight="1"/>
    <row r="4893" ht="0.75" customHeight="1"/>
    <row r="4894" ht="0.75" customHeight="1"/>
    <row r="4895" ht="0.75" customHeight="1"/>
    <row r="4896" ht="0.75" customHeight="1"/>
    <row r="4897" ht="0.75" customHeight="1"/>
    <row r="4898" ht="0.75" customHeight="1"/>
    <row r="4899" ht="0.75" customHeight="1"/>
    <row r="4900" ht="0.75" customHeight="1"/>
    <row r="4901" ht="0.75" customHeight="1"/>
    <row r="4902" ht="0.75" customHeight="1"/>
    <row r="4903" ht="0.75" customHeight="1"/>
    <row r="4904" ht="0.75" customHeight="1"/>
    <row r="4905" ht="0.75" customHeight="1"/>
    <row r="4906" ht="0.75" customHeight="1"/>
    <row r="4907" ht="0.75" customHeight="1"/>
    <row r="4908" ht="0.75" customHeight="1"/>
    <row r="4909" ht="0.75" customHeight="1"/>
    <row r="4910" ht="0.75" customHeight="1"/>
    <row r="4911" ht="0.75" customHeight="1"/>
    <row r="4912" ht="0.75" customHeight="1"/>
    <row r="4913" ht="0.75" customHeight="1"/>
    <row r="4914" ht="0.75" customHeight="1"/>
    <row r="4915" ht="0.75" customHeight="1"/>
    <row r="4916" ht="0.75" customHeight="1"/>
    <row r="4917" ht="0.75" customHeight="1"/>
    <row r="4918" ht="0.75" customHeight="1"/>
    <row r="4919" ht="0.75" customHeight="1"/>
    <row r="4920" ht="0.75" customHeight="1"/>
    <row r="4921" ht="0.75" customHeight="1"/>
    <row r="4922" ht="0.75" customHeight="1"/>
    <row r="4923" ht="0.75" customHeight="1"/>
    <row r="4924" ht="0.75" customHeight="1"/>
    <row r="4925" ht="0.75" customHeight="1"/>
    <row r="4926" ht="0.75" customHeight="1"/>
    <row r="4927" ht="0.75" customHeight="1"/>
    <row r="4928" ht="0.75" customHeight="1"/>
    <row r="4929" ht="0.75" customHeight="1"/>
    <row r="4930" ht="0.75" customHeight="1"/>
    <row r="4931" ht="0.75" customHeight="1"/>
    <row r="4932" ht="0.75" customHeight="1"/>
    <row r="4933" ht="0.75" customHeight="1"/>
    <row r="4934" ht="0.75" customHeight="1"/>
    <row r="4935" ht="0.75" customHeight="1"/>
    <row r="4936" ht="0.75" customHeight="1"/>
    <row r="4937" ht="0.75" customHeight="1"/>
    <row r="4938" ht="0.75" customHeight="1"/>
    <row r="4939" ht="0.75" customHeight="1"/>
    <row r="4940" ht="0.75" customHeight="1"/>
    <row r="4941" ht="0.75" customHeight="1"/>
    <row r="4942" ht="0.75" customHeight="1"/>
    <row r="4943" ht="0.75" customHeight="1"/>
    <row r="4944" ht="0.75" customHeight="1"/>
    <row r="4945" ht="0.75" customHeight="1"/>
    <row r="4946" ht="0.75" customHeight="1"/>
    <row r="4947" ht="0.75" customHeight="1"/>
    <row r="4948" ht="0.75" customHeight="1"/>
    <row r="4949" ht="0.75" customHeight="1"/>
    <row r="4950" ht="0.75" customHeight="1"/>
    <row r="4951" ht="0.75" customHeight="1"/>
    <row r="4952" ht="0.75" customHeight="1"/>
    <row r="4953" ht="0.75" customHeight="1"/>
    <row r="4954" ht="0.75" customHeight="1"/>
    <row r="4955" ht="0.75" customHeight="1"/>
    <row r="4956" ht="0.75" customHeight="1"/>
    <row r="4957" ht="0.75" customHeight="1"/>
    <row r="4958" ht="0" customHeight="1" hidden="1"/>
    <row r="4959" ht="0" customHeight="1" hidden="1"/>
  </sheetData>
  <sheetProtection formatCells="0" formatColumns="0" formatRows="0" selectLockedCells="1"/>
  <mergeCells count="19">
    <mergeCell ref="A230:F230"/>
    <mergeCell ref="A160:F160"/>
    <mergeCell ref="A181:F181"/>
    <mergeCell ref="A183:F183"/>
    <mergeCell ref="A174:F177"/>
    <mergeCell ref="A184:F184"/>
    <mergeCell ref="A187:F187"/>
    <mergeCell ref="A186:F186"/>
    <mergeCell ref="A223:I223"/>
    <mergeCell ref="A224:I224"/>
    <mergeCell ref="A182:F182"/>
    <mergeCell ref="A185:F185"/>
    <mergeCell ref="A178:F178"/>
    <mergeCell ref="A217:D217"/>
    <mergeCell ref="A222:D222"/>
    <mergeCell ref="A218:I219"/>
    <mergeCell ref="A220:I220"/>
    <mergeCell ref="A179:F179"/>
    <mergeCell ref="A180:F180"/>
  </mergeCells>
  <conditionalFormatting sqref="A193:C193">
    <cfRule type="expression" priority="3" dxfId="5" stopIfTrue="1">
      <formula>$D$243&gt;=0</formula>
    </cfRule>
    <cfRule type="expression" priority="4" dxfId="6" stopIfTrue="1">
      <formula>$D$243&lt;0</formula>
    </cfRule>
  </conditionalFormatting>
  <conditionalFormatting sqref="D193">
    <cfRule type="expression" priority="1" dxfId="7" stopIfTrue="1">
      <formula>$D$193&gt;=0</formula>
    </cfRule>
    <cfRule type="expression" priority="2" dxfId="6" stopIfTrue="1">
      <formula>$D$193&lt;0</formula>
    </cfRule>
  </conditionalFormatting>
  <dataValidations count="2">
    <dataValidation type="list" allowBlank="1" showInputMessage="1" showErrorMessage="1" sqref="C150:C156 C131:C133 C62:C73 C101:C114 C78:C96 C24:C36 C119:C129 C138:C145 C163:C170 C2:C19">
      <formula1>frequency_drop</formula1>
    </dataValidation>
    <dataValidation type="list" allowBlank="1" showInputMessage="1" showErrorMessage="1" sqref="C41:C57">
      <formula1>"Monthly,Every 3 Months, Every 6 Months,Yearly"</formula1>
    </dataValidation>
  </dataValidations>
  <printOptions/>
  <pageMargins left="0.7" right="0.7" top="0.75" bottom="0.75" header="0.3" footer="0.3"/>
  <pageSetup orientation="portrait" scale="62" r:id="rId2"/>
  <drawing r:id="rId1"/>
</worksheet>
</file>

<file path=xl/worksheets/sheet2.xml><?xml version="1.0" encoding="utf-8"?>
<worksheet xmlns="http://schemas.openxmlformats.org/spreadsheetml/2006/main" xmlns:r="http://schemas.openxmlformats.org/officeDocument/2006/relationships">
  <dimension ref="A1:I102"/>
  <sheetViews>
    <sheetView zoomScalePageLayoutView="0" workbookViewId="0" topLeftCell="A1">
      <selection activeCell="H9" sqref="H9"/>
    </sheetView>
  </sheetViews>
  <sheetFormatPr defaultColWidth="8.8515625" defaultRowHeight="15"/>
  <cols>
    <col min="1" max="1" width="17.57421875" style="0" customWidth="1"/>
    <col min="2" max="2" width="14.8515625" style="0" customWidth="1"/>
    <col min="3" max="3" width="12.57421875" style="0" customWidth="1"/>
    <col min="4" max="7" width="8.8515625" style="0" customWidth="1"/>
    <col min="8" max="8" width="12.7109375" style="0" customWidth="1"/>
    <col min="9" max="9" width="10.00390625" style="0" customWidth="1"/>
  </cols>
  <sheetData>
    <row r="1" ht="15">
      <c r="A1" s="1" t="s">
        <v>41</v>
      </c>
    </row>
    <row r="2" spans="1:9" ht="15">
      <c r="A2" t="s">
        <v>42</v>
      </c>
      <c r="B2" t="s">
        <v>43</v>
      </c>
      <c r="C2" t="s">
        <v>44</v>
      </c>
      <c r="E2" t="s">
        <v>113</v>
      </c>
      <c r="H2" s="67" t="s">
        <v>61</v>
      </c>
      <c r="I2" s="67"/>
    </row>
    <row r="3" spans="1:9" ht="15">
      <c r="A3" t="s">
        <v>47</v>
      </c>
      <c r="B3" t="s">
        <v>48</v>
      </c>
      <c r="C3" t="e">
        <f>VLOOKUP(B3,' Cash-Flow Statement'!$A$2:$D$19,4,FALSE)</f>
        <v>#N/A</v>
      </c>
      <c r="E3">
        <v>1</v>
      </c>
      <c r="H3" s="67" t="s">
        <v>57</v>
      </c>
      <c r="I3" s="71">
        <f>30.41</f>
        <v>30.41</v>
      </c>
    </row>
    <row r="4" spans="1:9" ht="15">
      <c r="A4" t="s">
        <v>47</v>
      </c>
      <c r="B4" t="s">
        <v>49</v>
      </c>
      <c r="C4" t="e">
        <f>VLOOKUP(B4,' Cash-Flow Statement'!$A$2:$D$19,4,FALSE)</f>
        <v>#N/A</v>
      </c>
      <c r="E4">
        <f>E3+1</f>
        <v>2</v>
      </c>
      <c r="H4" s="67" t="s">
        <v>62</v>
      </c>
      <c r="I4" s="67">
        <f>52/12</f>
        <v>4.333333333333333</v>
      </c>
    </row>
    <row r="5" spans="1:9" ht="15">
      <c r="A5" t="s">
        <v>47</v>
      </c>
      <c r="B5" t="s">
        <v>50</v>
      </c>
      <c r="C5" t="e">
        <f>VLOOKUP(B5,' Cash-Flow Statement'!$A$2:$D$19,4,FALSE)</f>
        <v>#N/A</v>
      </c>
      <c r="E5">
        <f aca="true" t="shared" si="0" ref="E5:E68">E4+1</f>
        <v>3</v>
      </c>
      <c r="H5" s="67" t="s">
        <v>60</v>
      </c>
      <c r="I5" s="71">
        <v>1</v>
      </c>
    </row>
    <row r="6" spans="1:9" ht="15">
      <c r="A6" t="s">
        <v>47</v>
      </c>
      <c r="B6" t="s">
        <v>51</v>
      </c>
      <c r="C6" t="e">
        <f>VLOOKUP(B6,' Cash-Flow Statement'!$A$2:$D$19,4,FALSE)</f>
        <v>#N/A</v>
      </c>
      <c r="E6">
        <f t="shared" si="0"/>
        <v>4</v>
      </c>
      <c r="H6" s="67" t="s">
        <v>239</v>
      </c>
      <c r="I6" s="71">
        <v>0.334</v>
      </c>
    </row>
    <row r="7" spans="1:9" ht="15">
      <c r="A7" t="s">
        <v>47</v>
      </c>
      <c r="B7" t="s">
        <v>52</v>
      </c>
      <c r="C7" t="e">
        <f>VLOOKUP(B7,' Cash-Flow Statement'!$A$2:$D$19,4,FALSE)</f>
        <v>#N/A</v>
      </c>
      <c r="E7">
        <f t="shared" si="0"/>
        <v>5</v>
      </c>
      <c r="H7" s="67" t="s">
        <v>1</v>
      </c>
      <c r="I7" s="67">
        <f>1/6</f>
        <v>0.16666666666666666</v>
      </c>
    </row>
    <row r="8" spans="1:9" ht="15">
      <c r="A8" t="s">
        <v>47</v>
      </c>
      <c r="B8" t="s">
        <v>53</v>
      </c>
      <c r="C8" t="e">
        <f>VLOOKUP(B8,' Cash-Flow Statement'!$A$2:$D$19,4,FALSE)</f>
        <v>#N/A</v>
      </c>
      <c r="E8">
        <f t="shared" si="0"/>
        <v>6</v>
      </c>
      <c r="H8" s="67" t="s">
        <v>114</v>
      </c>
      <c r="I8" s="67">
        <f>1/12</f>
        <v>0.08333333333333333</v>
      </c>
    </row>
    <row r="9" spans="1:5" ht="15">
      <c r="A9" t="s">
        <v>47</v>
      </c>
      <c r="B9" t="s">
        <v>54</v>
      </c>
      <c r="C9" t="e">
        <f>VLOOKUP(B9,' Cash-Flow Statement'!$A$2:$D$19,4,FALSE)</f>
        <v>#N/A</v>
      </c>
      <c r="E9">
        <f t="shared" si="0"/>
        <v>7</v>
      </c>
    </row>
    <row r="10" spans="1:5" ht="15">
      <c r="A10" t="s">
        <v>47</v>
      </c>
      <c r="B10" t="s">
        <v>55</v>
      </c>
      <c r="C10" t="e">
        <f>VLOOKUP(B10,' Cash-Flow Statement'!$A$2:$D$19,4,FALSE)</f>
        <v>#N/A</v>
      </c>
      <c r="E10">
        <f t="shared" si="0"/>
        <v>8</v>
      </c>
    </row>
    <row r="11" spans="1:5" ht="15">
      <c r="A11" t="s">
        <v>47</v>
      </c>
      <c r="B11" t="s">
        <v>63</v>
      </c>
      <c r="C11" t="e">
        <f>VLOOKUP(B11,' Cash-Flow Statement'!$A$2:$D$19,4,FALSE)</f>
        <v>#N/A</v>
      </c>
      <c r="E11">
        <f t="shared" si="0"/>
        <v>9</v>
      </c>
    </row>
    <row r="12" spans="1:5" ht="15">
      <c r="A12" t="s">
        <v>47</v>
      </c>
      <c r="B12" t="s">
        <v>64</v>
      </c>
      <c r="C12" t="e">
        <f>VLOOKUP(B12,' Cash-Flow Statement'!$A$2:$D$19,4,FALSE)</f>
        <v>#N/A</v>
      </c>
      <c r="E12">
        <f t="shared" si="0"/>
        <v>10</v>
      </c>
    </row>
    <row r="13" spans="1:5" ht="15">
      <c r="A13" t="s">
        <v>47</v>
      </c>
      <c r="B13" t="s">
        <v>65</v>
      </c>
      <c r="C13" t="e">
        <f>VLOOKUP(B13,' Cash-Flow Statement'!$A$2:$D$19,4,FALSE)</f>
        <v>#N/A</v>
      </c>
      <c r="E13">
        <f t="shared" si="0"/>
        <v>11</v>
      </c>
    </row>
    <row r="14" spans="1:5" ht="15">
      <c r="A14" t="s">
        <v>47</v>
      </c>
      <c r="B14" t="s">
        <v>66</v>
      </c>
      <c r="C14">
        <f>VLOOKUP(B14,' Cash-Flow Statement'!$A$2:$D$19,4,FALSE)</f>
        <v>0</v>
      </c>
      <c r="E14">
        <f t="shared" si="0"/>
        <v>12</v>
      </c>
    </row>
    <row r="15" spans="1:5" ht="15">
      <c r="A15" t="s">
        <v>47</v>
      </c>
      <c r="B15" t="s">
        <v>67</v>
      </c>
      <c r="C15" t="e">
        <f>VLOOKUP(B15,' Cash-Flow Statement'!$A$2:$D$19,4,FALSE)</f>
        <v>#N/A</v>
      </c>
      <c r="E15">
        <f t="shared" si="0"/>
        <v>13</v>
      </c>
    </row>
    <row r="16" spans="1:5" ht="15">
      <c r="A16" t="s">
        <v>47</v>
      </c>
      <c r="B16" t="s">
        <v>68</v>
      </c>
      <c r="C16" t="e">
        <f>VLOOKUP(B16,' Cash-Flow Statement'!$A$2:$D$19,4,FALSE)</f>
        <v>#N/A</v>
      </c>
      <c r="E16">
        <f t="shared" si="0"/>
        <v>14</v>
      </c>
    </row>
    <row r="17" spans="1:5" ht="15">
      <c r="A17" t="s">
        <v>47</v>
      </c>
      <c r="B17" t="s">
        <v>69</v>
      </c>
      <c r="C17" t="e">
        <f>VLOOKUP(B17,' Cash-Flow Statement'!$A$2:$D$19,4,FALSE)</f>
        <v>#N/A</v>
      </c>
      <c r="E17">
        <f t="shared" si="0"/>
        <v>15</v>
      </c>
    </row>
    <row r="18" spans="1:5" ht="15">
      <c r="A18" t="s">
        <v>47</v>
      </c>
      <c r="B18" t="s">
        <v>70</v>
      </c>
      <c r="C18" t="e">
        <f>VLOOKUP(B18,' Cash-Flow Statement'!$A$2:$D$19,4,FALSE)</f>
        <v>#N/A</v>
      </c>
      <c r="E18">
        <f t="shared" si="0"/>
        <v>16</v>
      </c>
    </row>
    <row r="19" spans="1:5" ht="15">
      <c r="A19" t="s">
        <v>47</v>
      </c>
      <c r="B19" t="s">
        <v>71</v>
      </c>
      <c r="C19" t="e">
        <f>VLOOKUP(B19,' Cash-Flow Statement'!$A$2:$D$19,4,FALSE)</f>
        <v>#N/A</v>
      </c>
      <c r="E19">
        <f t="shared" si="0"/>
        <v>17</v>
      </c>
    </row>
    <row r="20" spans="1:5" ht="15">
      <c r="A20" t="s">
        <v>47</v>
      </c>
      <c r="B20" t="s">
        <v>72</v>
      </c>
      <c r="C20" t="e">
        <f>VLOOKUP(B20,' Cash-Flow Statement'!$A$2:$D$19,4,FALSE)</f>
        <v>#N/A</v>
      </c>
      <c r="E20">
        <f t="shared" si="0"/>
        <v>18</v>
      </c>
    </row>
    <row r="21" spans="1:5" ht="15">
      <c r="A21" t="s">
        <v>47</v>
      </c>
      <c r="B21" t="s">
        <v>73</v>
      </c>
      <c r="C21" t="e">
        <f>VLOOKUP(B21,' Cash-Flow Statement'!$A$2:$D$19,4,FALSE)</f>
        <v>#N/A</v>
      </c>
      <c r="E21">
        <f t="shared" si="0"/>
        <v>19</v>
      </c>
    </row>
    <row r="22" spans="1:5" ht="15">
      <c r="A22" t="s">
        <v>47</v>
      </c>
      <c r="B22" t="s">
        <v>74</v>
      </c>
      <c r="C22" t="e">
        <f>VLOOKUP(B22,' Cash-Flow Statement'!$A$2:$D$19,4,FALSE)</f>
        <v>#N/A</v>
      </c>
      <c r="E22">
        <f t="shared" si="0"/>
        <v>20</v>
      </c>
    </row>
    <row r="23" spans="1:5" ht="15">
      <c r="A23" t="s">
        <v>47</v>
      </c>
      <c r="B23" t="s">
        <v>75</v>
      </c>
      <c r="C23" t="e">
        <f>VLOOKUP(B23,' Cash-Flow Statement'!$A$2:$D$19,4,FALSE)</f>
        <v>#N/A</v>
      </c>
      <c r="E23">
        <f t="shared" si="0"/>
        <v>21</v>
      </c>
    </row>
    <row r="24" spans="1:5" ht="15">
      <c r="A24" t="s">
        <v>47</v>
      </c>
      <c r="B24" t="s">
        <v>76</v>
      </c>
      <c r="C24">
        <f>VLOOKUP(B24,' Cash-Flow Statement'!$A$2:$D$19,4,FALSE)</f>
        <v>0</v>
      </c>
      <c r="E24">
        <f t="shared" si="0"/>
        <v>22</v>
      </c>
    </row>
    <row r="25" spans="1:5" ht="15">
      <c r="A25" t="s">
        <v>47</v>
      </c>
      <c r="B25" t="s">
        <v>72</v>
      </c>
      <c r="C25" t="e">
        <f>VLOOKUP(B25,' Cash-Flow Statement'!$A$2:$D$19,4,FALSE)</f>
        <v>#N/A</v>
      </c>
      <c r="E25">
        <f t="shared" si="0"/>
        <v>23</v>
      </c>
    </row>
    <row r="26" spans="1:5" ht="15">
      <c r="A26" t="s">
        <v>47</v>
      </c>
      <c r="B26" t="s">
        <v>77</v>
      </c>
      <c r="C26" t="e">
        <f>VLOOKUP(B26,' Cash-Flow Statement'!$A$2:$D$19,4,FALSE)</f>
        <v>#N/A</v>
      </c>
      <c r="E26">
        <f t="shared" si="0"/>
        <v>24</v>
      </c>
    </row>
    <row r="27" spans="1:5" ht="15">
      <c r="A27" t="s">
        <v>47</v>
      </c>
      <c r="B27" t="s">
        <v>78</v>
      </c>
      <c r="C27">
        <f>VLOOKUP(B27,' Cash-Flow Statement'!$A$2:$D$19,4,FALSE)</f>
        <v>0</v>
      </c>
      <c r="E27">
        <f t="shared" si="0"/>
        <v>25</v>
      </c>
    </row>
    <row r="28" spans="1:5" ht="15">
      <c r="A28" t="s">
        <v>79</v>
      </c>
      <c r="B28" t="s">
        <v>80</v>
      </c>
      <c r="C28" t="e">
        <f>VLOOKUP(B28,' Cash-Flow Statement'!$A$24:$D$36,4,FALSE)</f>
        <v>#N/A</v>
      </c>
      <c r="E28">
        <f t="shared" si="0"/>
        <v>26</v>
      </c>
    </row>
    <row r="29" spans="1:5" ht="15">
      <c r="A29" t="s">
        <v>79</v>
      </c>
      <c r="B29" t="s">
        <v>81</v>
      </c>
      <c r="C29" t="e">
        <f>VLOOKUP(B29,' Cash-Flow Statement'!$A$24:$D$36,4,FALSE)</f>
        <v>#N/A</v>
      </c>
      <c r="E29">
        <f t="shared" si="0"/>
        <v>27</v>
      </c>
    </row>
    <row r="30" spans="1:5" ht="15">
      <c r="A30" t="s">
        <v>79</v>
      </c>
      <c r="B30" t="s">
        <v>82</v>
      </c>
      <c r="C30" t="e">
        <f>VLOOKUP(B30,' Cash-Flow Statement'!$A$24:$D$36,4,FALSE)</f>
        <v>#N/A</v>
      </c>
      <c r="E30">
        <f t="shared" si="0"/>
        <v>28</v>
      </c>
    </row>
    <row r="31" spans="1:5" ht="15">
      <c r="A31" t="s">
        <v>79</v>
      </c>
      <c r="B31" t="s">
        <v>83</v>
      </c>
      <c r="C31" t="e">
        <f>VLOOKUP(B31,' Cash-Flow Statement'!$A$24:$D$36,4,FALSE)</f>
        <v>#N/A</v>
      </c>
      <c r="E31">
        <f t="shared" si="0"/>
        <v>29</v>
      </c>
    </row>
    <row r="32" spans="1:5" ht="15">
      <c r="A32" t="s">
        <v>79</v>
      </c>
      <c r="B32" t="s">
        <v>84</v>
      </c>
      <c r="C32" t="e">
        <f>VLOOKUP(B32,' Cash-Flow Statement'!$A$24:$D$36,4,FALSE)</f>
        <v>#N/A</v>
      </c>
      <c r="E32">
        <f t="shared" si="0"/>
        <v>30</v>
      </c>
    </row>
    <row r="33" spans="1:5" ht="15">
      <c r="A33" t="s">
        <v>79</v>
      </c>
      <c r="B33" t="s">
        <v>85</v>
      </c>
      <c r="C33" t="e">
        <f>VLOOKUP(B33,' Cash-Flow Statement'!$A$24:$D$36,4,FALSE)</f>
        <v>#N/A</v>
      </c>
      <c r="E33">
        <f t="shared" si="0"/>
        <v>31</v>
      </c>
    </row>
    <row r="34" spans="1:5" ht="15">
      <c r="A34" t="s">
        <v>79</v>
      </c>
      <c r="B34" t="s">
        <v>86</v>
      </c>
      <c r="C34" t="e">
        <f>VLOOKUP(B34,' Cash-Flow Statement'!$A$24:$D$36,4,FALSE)</f>
        <v>#N/A</v>
      </c>
      <c r="E34">
        <f t="shared" si="0"/>
        <v>32</v>
      </c>
    </row>
    <row r="35" spans="1:5" ht="15">
      <c r="A35" t="s">
        <v>79</v>
      </c>
      <c r="B35" t="s">
        <v>87</v>
      </c>
      <c r="C35" t="e">
        <f>VLOOKUP(B35,' Cash-Flow Statement'!$A$24:$D$36,4,FALSE)</f>
        <v>#N/A</v>
      </c>
      <c r="E35">
        <f t="shared" si="0"/>
        <v>33</v>
      </c>
    </row>
    <row r="36" spans="1:5" ht="15">
      <c r="A36" t="s">
        <v>79</v>
      </c>
      <c r="B36" t="s">
        <v>88</v>
      </c>
      <c r="C36" t="e">
        <f>VLOOKUP(B36,' Cash-Flow Statement'!$A$24:$D$36,4,FALSE)</f>
        <v>#N/A</v>
      </c>
      <c r="E36">
        <f t="shared" si="0"/>
        <v>34</v>
      </c>
    </row>
    <row r="37" spans="1:5" ht="15">
      <c r="A37" t="s">
        <v>79</v>
      </c>
      <c r="B37" t="s">
        <v>89</v>
      </c>
      <c r="C37" t="e">
        <f>VLOOKUP(B37,' Cash-Flow Statement'!$A$24:$D$36,4,FALSE)</f>
        <v>#N/A</v>
      </c>
      <c r="E37">
        <f t="shared" si="0"/>
        <v>35</v>
      </c>
    </row>
    <row r="38" spans="1:5" ht="15">
      <c r="A38" t="s">
        <v>79</v>
      </c>
      <c r="B38" t="s">
        <v>90</v>
      </c>
      <c r="C38" t="e">
        <f>VLOOKUP(B38,' Cash-Flow Statement'!$A$24:$D$36,4,FALSE)</f>
        <v>#N/A</v>
      </c>
      <c r="E38">
        <f t="shared" si="0"/>
        <v>36</v>
      </c>
    </row>
    <row r="39" spans="1:5" ht="15">
      <c r="A39" t="s">
        <v>79</v>
      </c>
      <c r="B39" t="s">
        <v>91</v>
      </c>
      <c r="C39" t="e">
        <f>VLOOKUP(B39,' Cash-Flow Statement'!$A$24:$D$36,4,FALSE)</f>
        <v>#N/A</v>
      </c>
      <c r="E39">
        <f t="shared" si="0"/>
        <v>37</v>
      </c>
    </row>
    <row r="40" spans="1:5" ht="15">
      <c r="A40" t="s">
        <v>92</v>
      </c>
      <c r="B40" t="s">
        <v>93</v>
      </c>
      <c r="C40" t="e">
        <f>VLOOKUP(B40,' Cash-Flow Statement'!$A$44:$D$57,4,FALSE)</f>
        <v>#N/A</v>
      </c>
      <c r="E40">
        <f t="shared" si="0"/>
        <v>38</v>
      </c>
    </row>
    <row r="41" spans="1:5" ht="15">
      <c r="A41" t="s">
        <v>92</v>
      </c>
      <c r="B41" t="s">
        <v>94</v>
      </c>
      <c r="C41" t="e">
        <f>VLOOKUP(B41,' Cash-Flow Statement'!$A$44:$D$57,4,FALSE)</f>
        <v>#N/A</v>
      </c>
      <c r="E41">
        <f t="shared" si="0"/>
        <v>39</v>
      </c>
    </row>
    <row r="42" spans="1:5" ht="15">
      <c r="A42" t="s">
        <v>92</v>
      </c>
      <c r="B42" t="s">
        <v>95</v>
      </c>
      <c r="C42" t="e">
        <f>VLOOKUP(B42,' Cash-Flow Statement'!$A$44:$D$57,4,FALSE)</f>
        <v>#N/A</v>
      </c>
      <c r="E42">
        <f t="shared" si="0"/>
        <v>40</v>
      </c>
    </row>
    <row r="43" spans="1:5" ht="15">
      <c r="A43" t="s">
        <v>92</v>
      </c>
      <c r="B43" t="s">
        <v>96</v>
      </c>
      <c r="C43" t="e">
        <f>VLOOKUP(B43,' Cash-Flow Statement'!$A$44:$D$57,4,FALSE)</f>
        <v>#N/A</v>
      </c>
      <c r="E43">
        <f t="shared" si="0"/>
        <v>41</v>
      </c>
    </row>
    <row r="44" spans="1:5" ht="15">
      <c r="A44" t="s">
        <v>92</v>
      </c>
      <c r="B44" t="s">
        <v>97</v>
      </c>
      <c r="C44" t="e">
        <f>VLOOKUP(B44,' Cash-Flow Statement'!$A$44:$D$57,4,FALSE)</f>
        <v>#N/A</v>
      </c>
      <c r="E44">
        <f t="shared" si="0"/>
        <v>42</v>
      </c>
    </row>
    <row r="45" spans="1:5" ht="15">
      <c r="A45" t="s">
        <v>92</v>
      </c>
      <c r="B45" t="s">
        <v>98</v>
      </c>
      <c r="C45" t="e">
        <f>VLOOKUP(B45,' Cash-Flow Statement'!$A$44:$D$57,4,FALSE)</f>
        <v>#N/A</v>
      </c>
      <c r="E45">
        <f t="shared" si="0"/>
        <v>43</v>
      </c>
    </row>
    <row r="46" spans="1:5" ht="15">
      <c r="A46" t="s">
        <v>99</v>
      </c>
      <c r="B46" t="s">
        <v>100</v>
      </c>
      <c r="C46" t="e">
        <f>VLOOKUP(B46,' Cash-Flow Statement'!$A$101:$D$133,4,FALSE)</f>
        <v>#N/A</v>
      </c>
      <c r="E46">
        <f t="shared" si="0"/>
        <v>44</v>
      </c>
    </row>
    <row r="47" spans="1:5" ht="15">
      <c r="A47" t="s">
        <v>99</v>
      </c>
      <c r="B47" t="s">
        <v>101</v>
      </c>
      <c r="C47" t="e">
        <f>VLOOKUP(B47,' Cash-Flow Statement'!$A$101:$D$133,4,FALSE)</f>
        <v>#N/A</v>
      </c>
      <c r="E47">
        <f t="shared" si="0"/>
        <v>45</v>
      </c>
    </row>
    <row r="48" spans="1:5" ht="15">
      <c r="A48" t="s">
        <v>99</v>
      </c>
      <c r="B48" t="s">
        <v>102</v>
      </c>
      <c r="C48">
        <f>VLOOKUP(B48,' Cash-Flow Statement'!$A$101:$D$133,4,FALSE)</f>
        <v>0</v>
      </c>
      <c r="E48">
        <f t="shared" si="0"/>
        <v>46</v>
      </c>
    </row>
    <row r="49" spans="1:5" ht="15">
      <c r="A49" t="s">
        <v>99</v>
      </c>
      <c r="B49" t="s">
        <v>103</v>
      </c>
      <c r="C49" t="e">
        <f>VLOOKUP(B49,' Cash-Flow Statement'!$A$101:$D$133,4,FALSE)</f>
        <v>#N/A</v>
      </c>
      <c r="E49">
        <f t="shared" si="0"/>
        <v>47</v>
      </c>
    </row>
    <row r="50" spans="1:5" ht="15">
      <c r="A50" t="s">
        <v>99</v>
      </c>
      <c r="B50" t="s">
        <v>104</v>
      </c>
      <c r="C50" t="e">
        <f>VLOOKUP(B50,' Cash-Flow Statement'!$A$101:$D$133,4,FALSE)</f>
        <v>#N/A</v>
      </c>
      <c r="E50">
        <f t="shared" si="0"/>
        <v>48</v>
      </c>
    </row>
    <row r="51" spans="1:5" ht="15">
      <c r="A51" t="s">
        <v>99</v>
      </c>
      <c r="B51" t="s">
        <v>105</v>
      </c>
      <c r="C51" t="e">
        <f>VLOOKUP(B51,' Cash-Flow Statement'!$A$101:$D$133,4,FALSE)</f>
        <v>#N/A</v>
      </c>
      <c r="E51">
        <f t="shared" si="0"/>
        <v>49</v>
      </c>
    </row>
    <row r="52" spans="1:5" ht="15">
      <c r="A52" t="s">
        <v>99</v>
      </c>
      <c r="B52" t="s">
        <v>106</v>
      </c>
      <c r="C52" t="e">
        <f>VLOOKUP(B52,' Cash-Flow Statement'!$A$101:$D$133,4,FALSE)</f>
        <v>#N/A</v>
      </c>
      <c r="E52">
        <f t="shared" si="0"/>
        <v>50</v>
      </c>
    </row>
    <row r="53" spans="1:5" ht="15">
      <c r="A53" t="s">
        <v>99</v>
      </c>
      <c r="B53" t="s">
        <v>107</v>
      </c>
      <c r="C53">
        <f>VLOOKUP(B53,' Cash-Flow Statement'!$A$101:$D$133,4,FALSE)</f>
        <v>0</v>
      </c>
      <c r="E53">
        <f t="shared" si="0"/>
        <v>51</v>
      </c>
    </row>
    <row r="54" spans="1:5" ht="15">
      <c r="A54" t="s">
        <v>99</v>
      </c>
      <c r="B54" t="s">
        <v>108</v>
      </c>
      <c r="C54" t="e">
        <f>VLOOKUP(B54,' Cash-Flow Statement'!$A$101:$D$133,4,FALSE)</f>
        <v>#N/A</v>
      </c>
      <c r="E54">
        <f t="shared" si="0"/>
        <v>52</v>
      </c>
    </row>
    <row r="55" spans="1:5" ht="15">
      <c r="A55" t="s">
        <v>99</v>
      </c>
      <c r="B55" t="s">
        <v>109</v>
      </c>
      <c r="C55" t="e">
        <f>VLOOKUP(B55,' Cash-Flow Statement'!$A$101:$D$133,4,FALSE)</f>
        <v>#N/A</v>
      </c>
      <c r="E55">
        <f t="shared" si="0"/>
        <v>53</v>
      </c>
    </row>
    <row r="56" spans="1:5" ht="15">
      <c r="A56" t="s">
        <v>99</v>
      </c>
      <c r="B56" t="s">
        <v>110</v>
      </c>
      <c r="C56" t="e">
        <f>VLOOKUP(B56,' Cash-Flow Statement'!$A$101:$D$133,4,FALSE)</f>
        <v>#N/A</v>
      </c>
      <c r="E56">
        <f t="shared" si="0"/>
        <v>54</v>
      </c>
    </row>
    <row r="57" spans="1:5" ht="15">
      <c r="A57" t="s">
        <v>99</v>
      </c>
      <c r="B57" t="s">
        <v>6</v>
      </c>
      <c r="C57" t="e">
        <f>VLOOKUP(B57,' Cash-Flow Statement'!$A$101:$D$133,4,FALSE)</f>
        <v>#N/A</v>
      </c>
      <c r="E57">
        <f t="shared" si="0"/>
        <v>55</v>
      </c>
    </row>
    <row r="58" spans="1:5" ht="15">
      <c r="A58" t="s">
        <v>99</v>
      </c>
      <c r="B58" t="s">
        <v>7</v>
      </c>
      <c r="C58" t="e">
        <f>VLOOKUP(B58,' Cash-Flow Statement'!$A$101:$D$133,4,FALSE)</f>
        <v>#N/A</v>
      </c>
      <c r="E58">
        <f t="shared" si="0"/>
        <v>56</v>
      </c>
    </row>
    <row r="59" spans="1:5" ht="15">
      <c r="A59" t="s">
        <v>99</v>
      </c>
      <c r="B59" t="s">
        <v>8</v>
      </c>
      <c r="C59" t="e">
        <f>VLOOKUP(B59,' Cash-Flow Statement'!$A$101:$D$133,4,FALSE)</f>
        <v>#N/A</v>
      </c>
      <c r="E59">
        <f t="shared" si="0"/>
        <v>57</v>
      </c>
    </row>
    <row r="60" spans="1:5" ht="15">
      <c r="A60" t="s">
        <v>99</v>
      </c>
      <c r="B60" t="s">
        <v>9</v>
      </c>
      <c r="C60" t="e">
        <f>VLOOKUP(B60,' Cash-Flow Statement'!$A$101:$D$133,4,FALSE)</f>
        <v>#N/A</v>
      </c>
      <c r="E60">
        <f t="shared" si="0"/>
        <v>58</v>
      </c>
    </row>
    <row r="61" spans="1:5" ht="15">
      <c r="A61" t="s">
        <v>99</v>
      </c>
      <c r="B61" t="s">
        <v>10</v>
      </c>
      <c r="C61" t="e">
        <f>VLOOKUP(B61,' Cash-Flow Statement'!$A$101:$D$133,4,FALSE)</f>
        <v>#N/A</v>
      </c>
      <c r="E61">
        <f t="shared" si="0"/>
        <v>59</v>
      </c>
    </row>
    <row r="62" spans="1:5" ht="15">
      <c r="A62" t="s">
        <v>99</v>
      </c>
      <c r="B62" t="s">
        <v>11</v>
      </c>
      <c r="C62" t="e">
        <f>VLOOKUP(B62,' Cash-Flow Statement'!$A$101:$D$133,4,FALSE)</f>
        <v>#N/A</v>
      </c>
      <c r="E62">
        <f t="shared" si="0"/>
        <v>60</v>
      </c>
    </row>
    <row r="63" spans="1:5" ht="15">
      <c r="A63" t="s">
        <v>99</v>
      </c>
      <c r="B63" t="s">
        <v>12</v>
      </c>
      <c r="C63" t="e">
        <f>VLOOKUP(B63,' Cash-Flow Statement'!$A$101:$D$133,4,FALSE)</f>
        <v>#N/A</v>
      </c>
      <c r="E63">
        <f t="shared" si="0"/>
        <v>61</v>
      </c>
    </row>
    <row r="64" spans="1:5" ht="15">
      <c r="A64" t="s">
        <v>99</v>
      </c>
      <c r="B64" t="s">
        <v>13</v>
      </c>
      <c r="C64" t="e">
        <f>VLOOKUP(B64,' Cash-Flow Statement'!$A$101:$D$133,4,FALSE)</f>
        <v>#N/A</v>
      </c>
      <c r="E64">
        <f t="shared" si="0"/>
        <v>62</v>
      </c>
    </row>
    <row r="65" spans="1:5" ht="15">
      <c r="A65" t="s">
        <v>99</v>
      </c>
      <c r="B65" t="s">
        <v>14</v>
      </c>
      <c r="C65" t="e">
        <f>VLOOKUP(B65,' Cash-Flow Statement'!$A$101:$D$133,4,FALSE)</f>
        <v>#N/A</v>
      </c>
      <c r="E65">
        <f t="shared" si="0"/>
        <v>63</v>
      </c>
    </row>
    <row r="66" spans="1:5" ht="15">
      <c r="A66" t="s">
        <v>99</v>
      </c>
      <c r="B66" t="s">
        <v>15</v>
      </c>
      <c r="C66" t="e">
        <f>VLOOKUP(B66,' Cash-Flow Statement'!$A$101:$D$133,4,FALSE)</f>
        <v>#N/A</v>
      </c>
      <c r="E66">
        <f t="shared" si="0"/>
        <v>64</v>
      </c>
    </row>
    <row r="67" spans="1:5" ht="15">
      <c r="A67" t="s">
        <v>99</v>
      </c>
      <c r="B67" t="s">
        <v>16</v>
      </c>
      <c r="C67" t="e">
        <f>VLOOKUP(B67,' Cash-Flow Statement'!$A$101:$D$133,4,FALSE)</f>
        <v>#N/A</v>
      </c>
      <c r="E67">
        <f t="shared" si="0"/>
        <v>65</v>
      </c>
    </row>
    <row r="68" spans="1:5" ht="15">
      <c r="A68" t="s">
        <v>99</v>
      </c>
      <c r="B68" t="s">
        <v>17</v>
      </c>
      <c r="C68">
        <f>VLOOKUP(B68,' Cash-Flow Statement'!$A$101:$D$133,4,FALSE)</f>
        <v>0</v>
      </c>
      <c r="E68">
        <f t="shared" si="0"/>
        <v>66</v>
      </c>
    </row>
    <row r="69" spans="1:5" ht="15">
      <c r="A69" t="s">
        <v>99</v>
      </c>
      <c r="B69" t="s">
        <v>18</v>
      </c>
      <c r="C69" t="e">
        <f>VLOOKUP(B69,' Cash-Flow Statement'!$A$101:$D$133,4,FALSE)</f>
        <v>#N/A</v>
      </c>
      <c r="E69">
        <f aca="true" t="shared" si="1" ref="E69:E102">E68+1</f>
        <v>67</v>
      </c>
    </row>
    <row r="70" spans="1:5" ht="15">
      <c r="A70" t="s">
        <v>99</v>
      </c>
      <c r="B70" t="s">
        <v>19</v>
      </c>
      <c r="C70" t="e">
        <f>VLOOKUP(B70,' Cash-Flow Statement'!$A$101:$D$133,4,FALSE)</f>
        <v>#N/A</v>
      </c>
      <c r="E70">
        <f t="shared" si="1"/>
        <v>68</v>
      </c>
    </row>
    <row r="71" spans="1:5" ht="15">
      <c r="A71" t="s">
        <v>99</v>
      </c>
      <c r="B71" t="s">
        <v>20</v>
      </c>
      <c r="C71" t="e">
        <f>VLOOKUP(B71,' Cash-Flow Statement'!$A$101:$D$133,4,FALSE)</f>
        <v>#N/A</v>
      </c>
      <c r="E71">
        <f t="shared" si="1"/>
        <v>69</v>
      </c>
    </row>
    <row r="72" spans="1:5" ht="15">
      <c r="A72" t="s">
        <v>99</v>
      </c>
      <c r="B72" t="s">
        <v>21</v>
      </c>
      <c r="C72" t="e">
        <f>VLOOKUP(B72,' Cash-Flow Statement'!$A$101:$D$133,4,FALSE)</f>
        <v>#N/A</v>
      </c>
      <c r="E72">
        <f t="shared" si="1"/>
        <v>70</v>
      </c>
    </row>
    <row r="73" spans="1:5" ht="15">
      <c r="A73" t="s">
        <v>99</v>
      </c>
      <c r="B73" t="s">
        <v>22</v>
      </c>
      <c r="C73" t="e">
        <f>VLOOKUP(B73,' Cash-Flow Statement'!$A$101:$D$133,4,FALSE)</f>
        <v>#N/A</v>
      </c>
      <c r="E73">
        <f t="shared" si="1"/>
        <v>71</v>
      </c>
    </row>
    <row r="74" spans="1:5" ht="15">
      <c r="A74" t="s">
        <v>99</v>
      </c>
      <c r="B74" t="s">
        <v>23</v>
      </c>
      <c r="C74" t="e">
        <f>VLOOKUP(B74,' Cash-Flow Statement'!$A$101:$D$133,4,FALSE)</f>
        <v>#N/A</v>
      </c>
      <c r="E74">
        <f t="shared" si="1"/>
        <v>72</v>
      </c>
    </row>
    <row r="75" spans="1:5" ht="15">
      <c r="A75" t="s">
        <v>99</v>
      </c>
      <c r="B75" t="s">
        <v>24</v>
      </c>
      <c r="C75" t="e">
        <f>VLOOKUP(B75,' Cash-Flow Statement'!$A$101:$D$133,4,FALSE)</f>
        <v>#N/A</v>
      </c>
      <c r="E75">
        <f t="shared" si="1"/>
        <v>73</v>
      </c>
    </row>
    <row r="76" spans="1:5" ht="15">
      <c r="A76" t="s">
        <v>99</v>
      </c>
      <c r="B76" t="s">
        <v>25</v>
      </c>
      <c r="C76" t="e">
        <f>VLOOKUP(B76,' Cash-Flow Statement'!$A$101:$D$133,4,FALSE)</f>
        <v>#N/A</v>
      </c>
      <c r="E76">
        <f t="shared" si="1"/>
        <v>74</v>
      </c>
    </row>
    <row r="77" spans="1:5" ht="15">
      <c r="A77" t="s">
        <v>99</v>
      </c>
      <c r="B77" t="s">
        <v>26</v>
      </c>
      <c r="C77" t="e">
        <f>VLOOKUP(B77,' Cash-Flow Statement'!$A$101:$D$133,4,FALSE)</f>
        <v>#N/A</v>
      </c>
      <c r="E77">
        <f t="shared" si="1"/>
        <v>75</v>
      </c>
    </row>
    <row r="78" spans="1:5" ht="15">
      <c r="A78" t="s">
        <v>99</v>
      </c>
      <c r="B78" t="s">
        <v>27</v>
      </c>
      <c r="C78">
        <f>VLOOKUP(B78,' Cash-Flow Statement'!$A$101:$D$133,4,FALSE)</f>
        <v>0</v>
      </c>
      <c r="E78">
        <f t="shared" si="1"/>
        <v>76</v>
      </c>
    </row>
    <row r="79" spans="1:5" ht="15">
      <c r="A79" t="s">
        <v>99</v>
      </c>
      <c r="B79" t="s">
        <v>28</v>
      </c>
      <c r="C79">
        <f>VLOOKUP(B79,' Cash-Flow Statement'!$A$101:$D$133,4,FALSE)</f>
        <v>0</v>
      </c>
      <c r="E79">
        <f t="shared" si="1"/>
        <v>77</v>
      </c>
    </row>
    <row r="80" spans="1:5" ht="15">
      <c r="A80" t="s">
        <v>99</v>
      </c>
      <c r="B80" t="s">
        <v>29</v>
      </c>
      <c r="C80" t="e">
        <f>VLOOKUP(B80,' Cash-Flow Statement'!$A$101:$D$133,4,FALSE)</f>
        <v>#N/A</v>
      </c>
      <c r="E80">
        <f t="shared" si="1"/>
        <v>78</v>
      </c>
    </row>
    <row r="81" spans="1:5" ht="15">
      <c r="A81" t="s">
        <v>99</v>
      </c>
      <c r="B81" t="s">
        <v>30</v>
      </c>
      <c r="C81">
        <f>VLOOKUP(B81,' Cash-Flow Statement'!$A$101:$D$133,4,FALSE)</f>
        <v>0</v>
      </c>
      <c r="E81">
        <f t="shared" si="1"/>
        <v>79</v>
      </c>
    </row>
    <row r="82" spans="1:5" ht="15">
      <c r="A82" t="s">
        <v>99</v>
      </c>
      <c r="B82" t="s">
        <v>31</v>
      </c>
      <c r="C82">
        <f>VLOOKUP(B82,' Cash-Flow Statement'!$A$101:$D$133,4,FALSE)</f>
        <v>0</v>
      </c>
      <c r="E82">
        <f t="shared" si="1"/>
        <v>80</v>
      </c>
    </row>
    <row r="83" spans="1:5" ht="15">
      <c r="A83" t="s">
        <v>99</v>
      </c>
      <c r="B83" t="s">
        <v>32</v>
      </c>
      <c r="C83">
        <f>VLOOKUP(B83,' Cash-Flow Statement'!$A$101:$D$133,4,FALSE)</f>
        <v>0</v>
      </c>
      <c r="E83">
        <f t="shared" si="1"/>
        <v>81</v>
      </c>
    </row>
    <row r="84" spans="1:5" ht="15">
      <c r="A84" t="s">
        <v>33</v>
      </c>
      <c r="B84" t="s">
        <v>34</v>
      </c>
      <c r="C84" t="e">
        <f>VLOOKUP(B84,' Cash-Flow Statement'!$A$138:$D$142,4,FALSE)</f>
        <v>#N/A</v>
      </c>
      <c r="E84">
        <f t="shared" si="1"/>
        <v>82</v>
      </c>
    </row>
    <row r="85" spans="1:5" ht="15">
      <c r="A85" t="s">
        <v>33</v>
      </c>
      <c r="B85" t="s">
        <v>35</v>
      </c>
      <c r="C85" t="e">
        <f>VLOOKUP(B85,' Cash-Flow Statement'!$A$138:$D$142,4,FALSE)</f>
        <v>#N/A</v>
      </c>
      <c r="E85">
        <f t="shared" si="1"/>
        <v>83</v>
      </c>
    </row>
    <row r="86" spans="1:5" ht="15">
      <c r="A86" t="s">
        <v>33</v>
      </c>
      <c r="B86" t="s">
        <v>36</v>
      </c>
      <c r="C86" t="e">
        <f>VLOOKUP(B86,' Cash-Flow Statement'!$A$138:$D$142,4,FALSE)</f>
        <v>#N/A</v>
      </c>
      <c r="E86">
        <f t="shared" si="1"/>
        <v>84</v>
      </c>
    </row>
    <row r="87" spans="1:5" ht="15">
      <c r="A87" t="s">
        <v>33</v>
      </c>
      <c r="B87" t="s">
        <v>37</v>
      </c>
      <c r="C87" t="e">
        <f>VLOOKUP(B87,' Cash-Flow Statement'!$A$138:$D$142,4,FALSE)</f>
        <v>#N/A</v>
      </c>
      <c r="E87">
        <f t="shared" si="1"/>
        <v>85</v>
      </c>
    </row>
    <row r="88" spans="1:5" ht="15">
      <c r="A88" t="s">
        <v>33</v>
      </c>
      <c r="B88" t="s">
        <v>115</v>
      </c>
      <c r="C88" t="e">
        <f>VLOOKUP(B88,' Cash-Flow Statement'!$A$138:$D$142,4,FALSE)</f>
        <v>#N/A</v>
      </c>
      <c r="E88">
        <f t="shared" si="1"/>
        <v>86</v>
      </c>
    </row>
    <row r="89" spans="1:5" ht="15">
      <c r="A89" t="s">
        <v>33</v>
      </c>
      <c r="B89" t="s">
        <v>116</v>
      </c>
      <c r="C89" t="e">
        <f>VLOOKUP(B89,' Cash-Flow Statement'!$A$138:$D$142,4,FALSE)</f>
        <v>#N/A</v>
      </c>
      <c r="E89">
        <f t="shared" si="1"/>
        <v>87</v>
      </c>
    </row>
    <row r="90" spans="1:5" ht="15">
      <c r="A90" t="s">
        <v>33</v>
      </c>
      <c r="B90" t="s">
        <v>117</v>
      </c>
      <c r="C90" t="e">
        <f>VLOOKUP(B90,' Cash-Flow Statement'!$A$138:$D$142,4,FALSE)</f>
        <v>#N/A</v>
      </c>
      <c r="E90">
        <f t="shared" si="1"/>
        <v>88</v>
      </c>
    </row>
    <row r="91" spans="1:5" ht="15">
      <c r="A91" t="s">
        <v>33</v>
      </c>
      <c r="B91" t="s">
        <v>118</v>
      </c>
      <c r="C91" t="e">
        <f>VLOOKUP(B91,' Cash-Flow Statement'!$A$138:$D$142,4,FALSE)</f>
        <v>#N/A</v>
      </c>
      <c r="E91">
        <f t="shared" si="1"/>
        <v>89</v>
      </c>
    </row>
    <row r="92" ht="15">
      <c r="E92">
        <f t="shared" si="1"/>
        <v>90</v>
      </c>
    </row>
    <row r="93" ht="15">
      <c r="E93">
        <f t="shared" si="1"/>
        <v>91</v>
      </c>
    </row>
    <row r="94" ht="15">
      <c r="E94">
        <f t="shared" si="1"/>
        <v>92</v>
      </c>
    </row>
    <row r="95" ht="15">
      <c r="E95">
        <f t="shared" si="1"/>
        <v>93</v>
      </c>
    </row>
    <row r="96" ht="15">
      <c r="E96">
        <f t="shared" si="1"/>
        <v>94</v>
      </c>
    </row>
    <row r="97" ht="15">
      <c r="E97">
        <f t="shared" si="1"/>
        <v>95</v>
      </c>
    </row>
    <row r="98" ht="15">
      <c r="E98">
        <f t="shared" si="1"/>
        <v>96</v>
      </c>
    </row>
    <row r="99" ht="15">
      <c r="E99">
        <f t="shared" si="1"/>
        <v>97</v>
      </c>
    </row>
    <row r="100" ht="15">
      <c r="E100">
        <f t="shared" si="1"/>
        <v>98</v>
      </c>
    </row>
    <row r="101" ht="15">
      <c r="E101">
        <f t="shared" si="1"/>
        <v>99</v>
      </c>
    </row>
    <row r="102" ht="15">
      <c r="E102">
        <f t="shared" si="1"/>
        <v>100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