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wmf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432" activeTab="2"/>
  </bookViews>
  <sheets>
    <sheet name="WACC" sheetId="1" r:id="rId1"/>
    <sheet name="Lease" sheetId="3" r:id="rId2"/>
    <sheet name="Buy" sheetId="2" r:id="rId3"/>
    <sheet name="Sheet4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F13" i="2" s="1"/>
  <c r="G13" i="2" s="1"/>
  <c r="H13" i="2" s="1"/>
  <c r="F14" i="3"/>
  <c r="G14" i="3" s="1"/>
  <c r="C23" i="2"/>
  <c r="D12" i="2"/>
  <c r="E12" i="2" s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E13" i="3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E15" i="3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E22" i="3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E24" i="3"/>
  <c r="E25" i="3" s="1"/>
  <c r="F24" i="3"/>
  <c r="G24" i="3"/>
  <c r="H24" i="3"/>
  <c r="I24" i="3"/>
  <c r="I25" i="3" s="1"/>
  <c r="J24" i="3"/>
  <c r="J25" i="3" s="1"/>
  <c r="K24" i="3"/>
  <c r="L24" i="3"/>
  <c r="L25" i="3" s="1"/>
  <c r="M24" i="3"/>
  <c r="M25" i="3" s="1"/>
  <c r="N24" i="3"/>
  <c r="O24" i="3"/>
  <c r="P24" i="3"/>
  <c r="Q24" i="3"/>
  <c r="Q25" i="3" s="1"/>
  <c r="R24" i="3"/>
  <c r="R25" i="3" s="1"/>
  <c r="S24" i="3"/>
  <c r="F25" i="3"/>
  <c r="G25" i="3"/>
  <c r="H25" i="3"/>
  <c r="K25" i="3"/>
  <c r="N25" i="3"/>
  <c r="O25" i="3"/>
  <c r="P25" i="3"/>
  <c r="S25" i="3"/>
  <c r="D14" i="1"/>
  <c r="D6" i="1"/>
  <c r="D13" i="1" s="1"/>
  <c r="D15" i="1" s="1"/>
  <c r="E16" i="3" l="1"/>
  <c r="I13" i="2"/>
  <c r="J13" i="2" s="1"/>
  <c r="K13" i="2" s="1"/>
  <c r="L13" i="2" s="1"/>
  <c r="M13" i="2" s="1"/>
  <c r="N13" i="2" s="1"/>
  <c r="O13" i="2" s="1"/>
  <c r="P13" i="2" s="1"/>
  <c r="Q13" i="2" s="1"/>
  <c r="R13" i="2" s="1"/>
  <c r="D27" i="3"/>
  <c r="H14" i="3"/>
  <c r="G16" i="3"/>
  <c r="F16" i="3"/>
  <c r="C15" i="2" l="1"/>
  <c r="I14" i="3"/>
  <c r="H16" i="3"/>
  <c r="I16" i="3" l="1"/>
  <c r="J14" i="3"/>
  <c r="K14" i="3" l="1"/>
  <c r="J16" i="3"/>
  <c r="L14" i="3" l="1"/>
  <c r="K16" i="3"/>
  <c r="M14" i="3" l="1"/>
  <c r="L16" i="3"/>
  <c r="M16" i="3" l="1"/>
  <c r="N14" i="3"/>
  <c r="O14" i="3" l="1"/>
  <c r="N16" i="3"/>
  <c r="P14" i="3" l="1"/>
  <c r="O16" i="3"/>
  <c r="Q14" i="3" l="1"/>
  <c r="P16" i="3"/>
  <c r="Q16" i="3" l="1"/>
  <c r="R14" i="3"/>
  <c r="S14" i="3" l="1"/>
  <c r="S16" i="3" s="1"/>
  <c r="R16" i="3"/>
  <c r="D18" i="3" l="1"/>
</calcChain>
</file>

<file path=xl/comments1.xml><?xml version="1.0" encoding="utf-8"?>
<comments xmlns="http://schemas.openxmlformats.org/spreadsheetml/2006/main">
  <authors>
    <author>islan_000</author>
  </authors>
  <commentList>
    <comment ref="E15" authorId="0" shapeId="0">
      <text>
        <r>
          <rPr>
            <b/>
            <sz val="9"/>
            <color indexed="81"/>
            <rFont val="Tahoma"/>
            <charset val="1"/>
          </rPr>
          <t>islan_000:</t>
        </r>
        <r>
          <rPr>
            <sz val="9"/>
            <color indexed="81"/>
            <rFont val="Tahoma"/>
            <charset val="1"/>
          </rPr>
          <t xml:space="preserve">
Lease expenses are tax deductible, that is why the net lease expense is after-tax.</t>
        </r>
      </text>
    </comment>
  </commentList>
</comments>
</file>

<file path=xl/sharedStrings.xml><?xml version="1.0" encoding="utf-8"?>
<sst xmlns="http://schemas.openxmlformats.org/spreadsheetml/2006/main" count="50" uniqueCount="35">
  <si>
    <t>Weighted average cost of capital.</t>
  </si>
  <si>
    <t>Assumptions:</t>
  </si>
  <si>
    <t>Risk Free Interest rate:</t>
  </si>
  <si>
    <t>Expected return on market</t>
  </si>
  <si>
    <t>Market risk premium</t>
  </si>
  <si>
    <t>beta</t>
  </si>
  <si>
    <t>Tax rate</t>
  </si>
  <si>
    <t>Pre-tax cost of debt</t>
  </si>
  <si>
    <t>Equity raised</t>
  </si>
  <si>
    <t>Debt raised</t>
  </si>
  <si>
    <t>The percentages of debt and equity will remain the same whether Jeremy buys and builds in China or leases.  This</t>
  </si>
  <si>
    <t xml:space="preserve">assumption is based on the fact that he will still need working capital when going to China even if he leases.  </t>
  </si>
  <si>
    <t>Cost of Equity using CAPM</t>
  </si>
  <si>
    <t>After tax cost of debt</t>
  </si>
  <si>
    <t>WACC</t>
  </si>
  <si>
    <t>NPV</t>
  </si>
  <si>
    <t>Net cash flow</t>
  </si>
  <si>
    <t>Lease expense, net of taxes</t>
  </si>
  <si>
    <t>Free Cash Flow</t>
  </si>
  <si>
    <t>Cash Flows:</t>
  </si>
  <si>
    <t xml:space="preserve">This scenario assumes no increase in FCF and lease expenses.  </t>
  </si>
  <si>
    <t xml:space="preserve">This first scenario assumes a 15% increase in free cash flow each year, and a 6% increase in lease expenses because the problem states inflation in China is 6%.  </t>
  </si>
  <si>
    <t>Lease Expense increases</t>
  </si>
  <si>
    <t>Growth in FCF</t>
  </si>
  <si>
    <t>Lease Expense</t>
  </si>
  <si>
    <t>Beginning FCF</t>
  </si>
  <si>
    <t>Net Investment:</t>
  </si>
  <si>
    <t>Lease Scenario:</t>
  </si>
  <si>
    <t>Buy Assumptions:</t>
  </si>
  <si>
    <t>Increases in FCF</t>
  </si>
  <si>
    <t xml:space="preserve">The first scenario assumes an annual increase in FCF of 15%, as stated in the problem.  </t>
  </si>
  <si>
    <t>There are no lease expenses or other expenses as FCF is after operating expenses.</t>
  </si>
  <si>
    <t>Cash flows:</t>
  </si>
  <si>
    <t>Years:</t>
  </si>
  <si>
    <t>The second scenario assumes no increase in free cash flows: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</si>
</sst>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9" fontId="0" fillId="0" borderId="0" xfId="2" applyFont="1"/>
    <xf numFmtId="2" fontId="0" fillId="0" borderId="0" xfId="2" applyNumberFormat="1" applyFont="1"/>
    <xf numFmtId="164" fontId="0" fillId="0" borderId="0" xfId="0" applyNumberFormat="1"/>
    <xf numFmtId="164" fontId="0" fillId="0" borderId="0" xfId="2" applyNumberFormat="1" applyFont="1"/>
    <xf numFmtId="10" fontId="0" fillId="0" borderId="0" xfId="2" applyNumberFormat="1" applyFont="1"/>
    <xf numFmtId="0" fontId="0" fillId="0" borderId="0" xfId="1" applyNumberFormat="1" applyFont="1"/>
    <xf numFmtId="0" fontId="0" fillId="2" borderId="0" xfId="0" applyFill="1"/>
    <xf numFmtId="8" fontId="0" fillId="2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vmlDrawing" Target="../drawings/vmlDrawing1.vml"/>
  <Relationship Id="rId2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5" sqref="D5"/>
    </sheetView>
  </sheetViews>
  <sheetFormatPr defaultRowHeight="14.4" x14ac:dyDescent="0.3"/>
  <cols>
    <col min="4" max="4" width="10.109375" bestFit="1" customWidth="1"/>
  </cols>
  <sheetData>
    <row r="1" spans="1:6" x14ac:dyDescent="0.3">
      <c r="A1" t="s">
        <v>0</v>
      </c>
    </row>
    <row r="3" spans="1:6" x14ac:dyDescent="0.3">
      <c r="A3" t="s">
        <v>1</v>
      </c>
    </row>
    <row r="4" spans="1:6" x14ac:dyDescent="0.3">
      <c r="A4" t="s">
        <v>2</v>
      </c>
      <c r="D4" s="2">
        <v>0.02</v>
      </c>
    </row>
    <row r="5" spans="1:6" x14ac:dyDescent="0.3">
      <c r="A5" t="s">
        <v>3</v>
      </c>
      <c r="D5" s="2">
        <v>0.14000000000000001</v>
      </c>
    </row>
    <row r="6" spans="1:6" x14ac:dyDescent="0.3">
      <c r="A6" t="s">
        <v>4</v>
      </c>
      <c r="D6" s="2">
        <f>D5-D4</f>
        <v>0.12000000000000001</v>
      </c>
    </row>
    <row r="7" spans="1:6" x14ac:dyDescent="0.3">
      <c r="A7" t="s">
        <v>5</v>
      </c>
      <c r="D7" s="3">
        <v>1.8</v>
      </c>
    </row>
    <row r="8" spans="1:6" x14ac:dyDescent="0.3">
      <c r="A8" t="s">
        <v>6</v>
      </c>
      <c r="D8" s="2">
        <v>0.28000000000000003</v>
      </c>
    </row>
    <row r="9" spans="1:6" x14ac:dyDescent="0.3">
      <c r="A9" t="s">
        <v>7</v>
      </c>
      <c r="D9" s="2">
        <v>0.08</v>
      </c>
    </row>
    <row r="10" spans="1:6" x14ac:dyDescent="0.3">
      <c r="A10" t="s">
        <v>8</v>
      </c>
      <c r="D10" s="1">
        <v>60</v>
      </c>
      <c r="F10" t="s">
        <v>10</v>
      </c>
    </row>
    <row r="11" spans="1:6" x14ac:dyDescent="0.3">
      <c r="A11" t="s">
        <v>9</v>
      </c>
      <c r="D11" s="1">
        <v>50</v>
      </c>
      <c r="F11" t="s">
        <v>11</v>
      </c>
    </row>
    <row r="13" spans="1:6" x14ac:dyDescent="0.3">
      <c r="A13" t="s">
        <v>12</v>
      </c>
      <c r="D13" s="4">
        <f>(D7*D6)+D4</f>
        <v>0.23600000000000002</v>
      </c>
    </row>
    <row r="14" spans="1:6" x14ac:dyDescent="0.3">
      <c r="A14" t="s">
        <v>13</v>
      </c>
      <c r="D14" s="6">
        <f>D9*(1-D8)</f>
        <v>5.7599999999999998E-2</v>
      </c>
    </row>
    <row r="15" spans="1:6" x14ac:dyDescent="0.3">
      <c r="A15" t="s">
        <v>14</v>
      </c>
      <c r="D15" s="6">
        <f>((D10/110)*D13)+(D11/110*D14)</f>
        <v>0.15490909090909089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topLeftCell="A10" workbookViewId="0">
      <selection activeCell="K30" sqref="K30"/>
    </sheetView>
  </sheetViews>
  <sheetFormatPr defaultRowHeight="14.4" x14ac:dyDescent="0.3"/>
  <sheetData>
    <row r="1" spans="1:19" x14ac:dyDescent="0.3">
      <c r="A1" t="s">
        <v>27</v>
      </c>
    </row>
    <row r="3" spans="1:19" x14ac:dyDescent="0.3">
      <c r="A3" t="s">
        <v>1</v>
      </c>
    </row>
    <row r="4" spans="1:19" x14ac:dyDescent="0.3">
      <c r="A4" t="s">
        <v>26</v>
      </c>
      <c r="D4" s="1">
        <v>50</v>
      </c>
    </row>
    <row r="5" spans="1:19" x14ac:dyDescent="0.3">
      <c r="A5" t="s">
        <v>25</v>
      </c>
      <c r="D5" s="1">
        <v>12</v>
      </c>
    </row>
    <row r="6" spans="1:19" x14ac:dyDescent="0.3">
      <c r="A6" t="s">
        <v>24</v>
      </c>
      <c r="D6" s="1">
        <v>10</v>
      </c>
    </row>
    <row r="7" spans="1:19" x14ac:dyDescent="0.3">
      <c r="A7" t="s">
        <v>23</v>
      </c>
      <c r="D7" s="2">
        <v>0.15</v>
      </c>
    </row>
    <row r="8" spans="1:19" x14ac:dyDescent="0.3">
      <c r="A8" t="s">
        <v>22</v>
      </c>
      <c r="D8" s="2">
        <v>0.06</v>
      </c>
    </row>
    <row r="9" spans="1:19" x14ac:dyDescent="0.3">
      <c r="A9" t="s">
        <v>6</v>
      </c>
      <c r="D9" s="2">
        <v>0.28000000000000003</v>
      </c>
    </row>
    <row r="10" spans="1:19" x14ac:dyDescent="0.3">
      <c r="A10" t="s">
        <v>14</v>
      </c>
      <c r="D10" s="6">
        <v>0.155</v>
      </c>
    </row>
    <row r="12" spans="1:19" x14ac:dyDescent="0.3">
      <c r="A12" t="s">
        <v>21</v>
      </c>
    </row>
    <row r="13" spans="1:19" x14ac:dyDescent="0.3">
      <c r="A13" t="s">
        <v>19</v>
      </c>
      <c r="D13">
        <v>0</v>
      </c>
      <c r="E13">
        <f t="shared" ref="E13:S13" si="0">D13+1</f>
        <v>1</v>
      </c>
      <c r="F13">
        <f t="shared" si="0"/>
        <v>2</v>
      </c>
      <c r="G13">
        <f t="shared" si="0"/>
        <v>3</v>
      </c>
      <c r="H13">
        <f t="shared" si="0"/>
        <v>4</v>
      </c>
      <c r="I13">
        <f t="shared" si="0"/>
        <v>5</v>
      </c>
      <c r="J13">
        <f t="shared" si="0"/>
        <v>6</v>
      </c>
      <c r="K13">
        <f t="shared" si="0"/>
        <v>7</v>
      </c>
      <c r="L13">
        <f t="shared" si="0"/>
        <v>8</v>
      </c>
      <c r="M13">
        <f t="shared" si="0"/>
        <v>9</v>
      </c>
      <c r="N13">
        <f t="shared" si="0"/>
        <v>10</v>
      </c>
      <c r="O13">
        <f t="shared" si="0"/>
        <v>11</v>
      </c>
      <c r="P13">
        <f t="shared" si="0"/>
        <v>12</v>
      </c>
      <c r="Q13">
        <f t="shared" si="0"/>
        <v>13</v>
      </c>
      <c r="R13">
        <f t="shared" si="0"/>
        <v>14</v>
      </c>
      <c r="S13">
        <f t="shared" si="0"/>
        <v>15</v>
      </c>
    </row>
    <row r="14" spans="1:19" x14ac:dyDescent="0.3">
      <c r="A14" t="s">
        <v>18</v>
      </c>
      <c r="D14" s="1"/>
      <c r="E14" s="1">
        <v>12</v>
      </c>
      <c r="F14" s="1">
        <f>E14*(1+$D$7)</f>
        <v>13.799999999999999</v>
      </c>
      <c r="G14" s="1">
        <f t="shared" ref="G14:S14" si="1">F14*1.15</f>
        <v>15.869999999999997</v>
      </c>
      <c r="H14" s="1">
        <f t="shared" si="1"/>
        <v>18.250499999999995</v>
      </c>
      <c r="I14" s="1">
        <f t="shared" si="1"/>
        <v>20.988074999999991</v>
      </c>
      <c r="J14" s="1">
        <f t="shared" si="1"/>
        <v>24.136286249999987</v>
      </c>
      <c r="K14" s="1">
        <f t="shared" si="1"/>
        <v>27.756729187499982</v>
      </c>
      <c r="L14" s="1">
        <f t="shared" si="1"/>
        <v>31.920238565624977</v>
      </c>
      <c r="M14" s="1">
        <f t="shared" si="1"/>
        <v>36.70827435046872</v>
      </c>
      <c r="N14" s="1">
        <f t="shared" si="1"/>
        <v>42.214515503039024</v>
      </c>
      <c r="O14" s="1">
        <f t="shared" si="1"/>
        <v>48.546692828494876</v>
      </c>
      <c r="P14" s="1">
        <f t="shared" si="1"/>
        <v>55.828696752769105</v>
      </c>
      <c r="Q14" s="1">
        <f t="shared" si="1"/>
        <v>64.203001265684463</v>
      </c>
      <c r="R14" s="1">
        <f t="shared" si="1"/>
        <v>73.83345145553713</v>
      </c>
      <c r="S14" s="1">
        <f t="shared" si="1"/>
        <v>84.908469173867687</v>
      </c>
    </row>
    <row r="15" spans="1:19" x14ac:dyDescent="0.3">
      <c r="A15" t="s">
        <v>17</v>
      </c>
      <c r="D15" s="1"/>
      <c r="E15" s="1">
        <f>D6*0.72</f>
        <v>7.1999999999999993</v>
      </c>
      <c r="F15" s="1">
        <f t="shared" ref="F15:S15" si="2">E15*1.06</f>
        <v>7.6319999999999997</v>
      </c>
      <c r="G15" s="1">
        <f t="shared" si="2"/>
        <v>8.0899199999999993</v>
      </c>
      <c r="H15" s="1">
        <f t="shared" si="2"/>
        <v>8.5753152000000004</v>
      </c>
      <c r="I15" s="1">
        <f t="shared" si="2"/>
        <v>9.0898341120000001</v>
      </c>
      <c r="J15" s="1">
        <f t="shared" si="2"/>
        <v>9.6352241587199998</v>
      </c>
      <c r="K15" s="1">
        <f t="shared" si="2"/>
        <v>10.213337608243201</v>
      </c>
      <c r="L15" s="1">
        <f t="shared" si="2"/>
        <v>10.826137864737793</v>
      </c>
      <c r="M15" s="1">
        <f t="shared" si="2"/>
        <v>11.475706136622062</v>
      </c>
      <c r="N15" s="1">
        <f t="shared" si="2"/>
        <v>12.164248504819387</v>
      </c>
      <c r="O15" s="1">
        <f t="shared" si="2"/>
        <v>12.894103415108551</v>
      </c>
      <c r="P15" s="1">
        <f t="shared" si="2"/>
        <v>13.667749620015066</v>
      </c>
      <c r="Q15" s="1">
        <f t="shared" si="2"/>
        <v>14.487814597215971</v>
      </c>
      <c r="R15" s="1">
        <f t="shared" si="2"/>
        <v>15.357083473048931</v>
      </c>
      <c r="S15" s="1">
        <f t="shared" si="2"/>
        <v>16.278508481431867</v>
      </c>
    </row>
    <row r="16" spans="1:19" x14ac:dyDescent="0.3">
      <c r="A16" t="s">
        <v>16</v>
      </c>
      <c r="D16" s="1">
        <v>-50</v>
      </c>
      <c r="E16" s="1">
        <f t="shared" ref="E16:S16" si="3">E14-E15</f>
        <v>4.8000000000000007</v>
      </c>
      <c r="F16" s="1">
        <f t="shared" si="3"/>
        <v>6.1679999999999993</v>
      </c>
      <c r="G16" s="1">
        <f t="shared" si="3"/>
        <v>7.7800799999999981</v>
      </c>
      <c r="H16" s="1">
        <f t="shared" si="3"/>
        <v>9.6751847999999949</v>
      </c>
      <c r="I16" s="1">
        <f t="shared" si="3"/>
        <v>11.898240887999991</v>
      </c>
      <c r="J16" s="1">
        <f t="shared" si="3"/>
        <v>14.501062091279987</v>
      </c>
      <c r="K16" s="1">
        <f t="shared" si="3"/>
        <v>17.543391579256781</v>
      </c>
      <c r="L16" s="1">
        <f t="shared" si="3"/>
        <v>21.094100700887182</v>
      </c>
      <c r="M16" s="1">
        <f t="shared" si="3"/>
        <v>25.232568213846658</v>
      </c>
      <c r="N16" s="1">
        <f t="shared" si="3"/>
        <v>30.050266998219637</v>
      </c>
      <c r="O16" s="1">
        <f t="shared" si="3"/>
        <v>35.652589413386323</v>
      </c>
      <c r="P16" s="1">
        <f t="shared" si="3"/>
        <v>42.160947132754039</v>
      </c>
      <c r="Q16" s="1">
        <f t="shared" si="3"/>
        <v>49.71518666846849</v>
      </c>
      <c r="R16" s="1">
        <f t="shared" si="3"/>
        <v>58.476367982488199</v>
      </c>
      <c r="S16" s="1">
        <f t="shared" si="3"/>
        <v>68.629960692435816</v>
      </c>
    </row>
    <row r="18" spans="1:19" x14ac:dyDescent="0.3">
      <c r="A18" s="8" t="s">
        <v>15</v>
      </c>
      <c r="B18" s="8"/>
      <c r="C18" s="8"/>
      <c r="D18" s="9">
        <f>NPV(D10,E16:S16)+D16</f>
        <v>46.335027626934419</v>
      </c>
    </row>
    <row r="21" spans="1:19" x14ac:dyDescent="0.3">
      <c r="A21" t="s">
        <v>20</v>
      </c>
    </row>
    <row r="22" spans="1:19" x14ac:dyDescent="0.3">
      <c r="A22" t="s">
        <v>19</v>
      </c>
      <c r="D22" s="7">
        <v>0</v>
      </c>
      <c r="E22" s="7">
        <f t="shared" ref="E22:S22" si="4">D22+1</f>
        <v>1</v>
      </c>
      <c r="F22" s="7">
        <f t="shared" si="4"/>
        <v>2</v>
      </c>
      <c r="G22" s="7">
        <f t="shared" si="4"/>
        <v>3</v>
      </c>
      <c r="H22" s="7">
        <f t="shared" si="4"/>
        <v>4</v>
      </c>
      <c r="I22" s="7">
        <f t="shared" si="4"/>
        <v>5</v>
      </c>
      <c r="J22" s="7">
        <f t="shared" si="4"/>
        <v>6</v>
      </c>
      <c r="K22" s="7">
        <f t="shared" si="4"/>
        <v>7</v>
      </c>
      <c r="L22" s="7">
        <f t="shared" si="4"/>
        <v>8</v>
      </c>
      <c r="M22" s="7">
        <f t="shared" si="4"/>
        <v>9</v>
      </c>
      <c r="N22" s="7">
        <f t="shared" si="4"/>
        <v>10</v>
      </c>
      <c r="O22" s="7">
        <f t="shared" si="4"/>
        <v>11</v>
      </c>
      <c r="P22" s="7">
        <f t="shared" si="4"/>
        <v>12</v>
      </c>
      <c r="Q22" s="7">
        <f t="shared" si="4"/>
        <v>13</v>
      </c>
      <c r="R22" s="7">
        <f t="shared" si="4"/>
        <v>14</v>
      </c>
      <c r="S22" s="7">
        <f t="shared" si="4"/>
        <v>15</v>
      </c>
    </row>
    <row r="23" spans="1:19" x14ac:dyDescent="0.3">
      <c r="A23" t="s">
        <v>18</v>
      </c>
      <c r="D23" s="1"/>
      <c r="E23" s="1">
        <v>12</v>
      </c>
      <c r="F23" s="1">
        <v>12</v>
      </c>
      <c r="G23" s="1">
        <v>12</v>
      </c>
      <c r="H23" s="1">
        <v>12</v>
      </c>
      <c r="I23" s="1">
        <v>12</v>
      </c>
      <c r="J23" s="1">
        <v>12</v>
      </c>
      <c r="K23" s="1">
        <v>12</v>
      </c>
      <c r="L23" s="1">
        <v>12</v>
      </c>
      <c r="M23" s="1">
        <v>12</v>
      </c>
      <c r="N23" s="1">
        <v>12</v>
      </c>
      <c r="O23" s="1">
        <v>12</v>
      </c>
      <c r="P23" s="1">
        <v>12</v>
      </c>
      <c r="Q23" s="1">
        <v>12</v>
      </c>
      <c r="R23" s="1">
        <v>12</v>
      </c>
      <c r="S23" s="1">
        <v>12</v>
      </c>
    </row>
    <row r="24" spans="1:19" x14ac:dyDescent="0.3">
      <c r="A24" t="s">
        <v>17</v>
      </c>
      <c r="D24" s="1"/>
      <c r="E24" s="1">
        <f t="shared" ref="E24:S24" si="5">$D$6*(1-$D$9)</f>
        <v>7.1999999999999993</v>
      </c>
      <c r="F24" s="1">
        <f t="shared" si="5"/>
        <v>7.1999999999999993</v>
      </c>
      <c r="G24" s="1">
        <f t="shared" si="5"/>
        <v>7.1999999999999993</v>
      </c>
      <c r="H24" s="1">
        <f t="shared" si="5"/>
        <v>7.1999999999999993</v>
      </c>
      <c r="I24" s="1">
        <f t="shared" si="5"/>
        <v>7.1999999999999993</v>
      </c>
      <c r="J24" s="1">
        <f t="shared" si="5"/>
        <v>7.1999999999999993</v>
      </c>
      <c r="K24" s="1">
        <f t="shared" si="5"/>
        <v>7.1999999999999993</v>
      </c>
      <c r="L24" s="1">
        <f t="shared" si="5"/>
        <v>7.1999999999999993</v>
      </c>
      <c r="M24" s="1">
        <f t="shared" si="5"/>
        <v>7.1999999999999993</v>
      </c>
      <c r="N24" s="1">
        <f t="shared" si="5"/>
        <v>7.1999999999999993</v>
      </c>
      <c r="O24" s="1">
        <f t="shared" si="5"/>
        <v>7.1999999999999993</v>
      </c>
      <c r="P24" s="1">
        <f t="shared" si="5"/>
        <v>7.1999999999999993</v>
      </c>
      <c r="Q24" s="1">
        <f t="shared" si="5"/>
        <v>7.1999999999999993</v>
      </c>
      <c r="R24" s="1">
        <f t="shared" si="5"/>
        <v>7.1999999999999993</v>
      </c>
      <c r="S24" s="1">
        <f t="shared" si="5"/>
        <v>7.1999999999999993</v>
      </c>
    </row>
    <row r="25" spans="1:19" x14ac:dyDescent="0.3">
      <c r="A25" t="s">
        <v>16</v>
      </c>
      <c r="D25" s="1">
        <v>-50</v>
      </c>
      <c r="E25" s="1">
        <f t="shared" ref="E25:S25" si="6">E23-E24</f>
        <v>4.8000000000000007</v>
      </c>
      <c r="F25" s="1">
        <f t="shared" si="6"/>
        <v>4.8000000000000007</v>
      </c>
      <c r="G25" s="1">
        <f t="shared" si="6"/>
        <v>4.8000000000000007</v>
      </c>
      <c r="H25" s="1">
        <f t="shared" si="6"/>
        <v>4.8000000000000007</v>
      </c>
      <c r="I25" s="1">
        <f t="shared" si="6"/>
        <v>4.8000000000000007</v>
      </c>
      <c r="J25" s="1">
        <f t="shared" si="6"/>
        <v>4.8000000000000007</v>
      </c>
      <c r="K25" s="1">
        <f t="shared" si="6"/>
        <v>4.8000000000000007</v>
      </c>
      <c r="L25" s="1">
        <f t="shared" si="6"/>
        <v>4.8000000000000007</v>
      </c>
      <c r="M25" s="1">
        <f t="shared" si="6"/>
        <v>4.8000000000000007</v>
      </c>
      <c r="N25" s="1">
        <f t="shared" si="6"/>
        <v>4.8000000000000007</v>
      </c>
      <c r="O25" s="1">
        <f t="shared" si="6"/>
        <v>4.8000000000000007</v>
      </c>
      <c r="P25" s="1">
        <f t="shared" si="6"/>
        <v>4.8000000000000007</v>
      </c>
      <c r="Q25" s="1">
        <f t="shared" si="6"/>
        <v>4.8000000000000007</v>
      </c>
      <c r="R25" s="1">
        <f t="shared" si="6"/>
        <v>4.8000000000000007</v>
      </c>
      <c r="S25" s="1">
        <f t="shared" si="6"/>
        <v>4.8000000000000007</v>
      </c>
    </row>
    <row r="27" spans="1:19" x14ac:dyDescent="0.3">
      <c r="A27" s="8" t="s">
        <v>15</v>
      </c>
      <c r="B27" s="8"/>
      <c r="C27" s="8"/>
      <c r="D27" s="9">
        <f>NPV(D10,E25:S25)+D25</f>
        <v>-22.598245230253589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G25" sqref="G25"/>
    </sheetView>
  </sheetViews>
  <sheetFormatPr defaultRowHeight="14.4" x14ac:dyDescent="0.3"/>
  <cols>
    <col min="3" max="3" width="9.6640625" bestFit="1" customWidth="1"/>
    <col min="4" max="18" width="9.33203125" bestFit="1" customWidth="1"/>
  </cols>
  <sheetData>
    <row r="1" spans="1:18" x14ac:dyDescent="0.3">
      <c r="A1" t="s">
        <v>28</v>
      </c>
    </row>
    <row r="3" spans="1:18" x14ac:dyDescent="0.3">
      <c r="A3" t="s">
        <v>26</v>
      </c>
      <c r="D3" s="1">
        <v>110</v>
      </c>
    </row>
    <row r="4" spans="1:18" x14ac:dyDescent="0.3">
      <c r="A4" t="s">
        <v>25</v>
      </c>
      <c r="D4" s="1">
        <v>12</v>
      </c>
    </row>
    <row r="5" spans="1:18" x14ac:dyDescent="0.3">
      <c r="A5" t="s">
        <v>29</v>
      </c>
      <c r="D5" s="5">
        <v>0.15</v>
      </c>
    </row>
    <row r="6" spans="1:18" x14ac:dyDescent="0.3">
      <c r="A6" t="s">
        <v>14</v>
      </c>
      <c r="D6" s="5">
        <v>0.155</v>
      </c>
    </row>
    <row r="9" spans="1:18" x14ac:dyDescent="0.3">
      <c r="A9" t="s">
        <v>30</v>
      </c>
    </row>
    <row r="10" spans="1:18" x14ac:dyDescent="0.3">
      <c r="A10" t="s">
        <v>31</v>
      </c>
    </row>
    <row r="12" spans="1:18" x14ac:dyDescent="0.3">
      <c r="A12" t="s">
        <v>33</v>
      </c>
      <c r="C12">
        <v>0</v>
      </c>
      <c r="D12">
        <f>C12+1</f>
        <v>1</v>
      </c>
      <c r="E12">
        <f t="shared" ref="E12:Q12" si="0">D12+1</f>
        <v>2</v>
      </c>
      <c r="F12">
        <f t="shared" si="0"/>
        <v>3</v>
      </c>
      <c r="G12">
        <f t="shared" si="0"/>
        <v>4</v>
      </c>
      <c r="H12">
        <f t="shared" si="0"/>
        <v>5</v>
      </c>
      <c r="I12">
        <f t="shared" si="0"/>
        <v>6</v>
      </c>
      <c r="J12">
        <f t="shared" si="0"/>
        <v>7</v>
      </c>
      <c r="K12">
        <f t="shared" si="0"/>
        <v>8</v>
      </c>
      <c r="L12">
        <f t="shared" si="0"/>
        <v>9</v>
      </c>
      <c r="M12">
        <f t="shared" si="0"/>
        <v>10</v>
      </c>
      <c r="N12">
        <f t="shared" si="0"/>
        <v>11</v>
      </c>
      <c r="O12">
        <f t="shared" si="0"/>
        <v>12</v>
      </c>
      <c r="P12">
        <f t="shared" si="0"/>
        <v>13</v>
      </c>
      <c r="Q12">
        <f t="shared" si="0"/>
        <v>14</v>
      </c>
      <c r="R12">
        <f>Q12+1</f>
        <v>15</v>
      </c>
    </row>
    <row r="13" spans="1:18" x14ac:dyDescent="0.3">
      <c r="A13" t="s">
        <v>32</v>
      </c>
      <c r="C13" s="1">
        <v>-110</v>
      </c>
      <c r="D13" s="1">
        <v>12</v>
      </c>
      <c r="E13" s="1">
        <f>D13*(1+$D$5)</f>
        <v>13.799999999999999</v>
      </c>
      <c r="F13" s="1">
        <f t="shared" ref="F13:R13" si="1">E13*(1+$D$5)</f>
        <v>15.869999999999997</v>
      </c>
      <c r="G13" s="1">
        <f t="shared" si="1"/>
        <v>18.250499999999995</v>
      </c>
      <c r="H13" s="1">
        <f t="shared" si="1"/>
        <v>20.988074999999991</v>
      </c>
      <c r="I13" s="1">
        <f t="shared" si="1"/>
        <v>24.136286249999987</v>
      </c>
      <c r="J13" s="1">
        <f t="shared" si="1"/>
        <v>27.756729187499982</v>
      </c>
      <c r="K13" s="1">
        <f t="shared" si="1"/>
        <v>31.920238565624977</v>
      </c>
      <c r="L13" s="1">
        <f t="shared" si="1"/>
        <v>36.70827435046872</v>
      </c>
      <c r="M13" s="1">
        <f t="shared" si="1"/>
        <v>42.214515503039024</v>
      </c>
      <c r="N13" s="1">
        <f t="shared" si="1"/>
        <v>48.546692828494876</v>
      </c>
      <c r="O13" s="1">
        <f t="shared" si="1"/>
        <v>55.828696752769105</v>
      </c>
      <c r="P13" s="1">
        <f t="shared" si="1"/>
        <v>64.203001265684463</v>
      </c>
      <c r="Q13" s="1">
        <f t="shared" si="1"/>
        <v>73.83345145553713</v>
      </c>
      <c r="R13" s="1">
        <f t="shared" si="1"/>
        <v>84.908469173867687</v>
      </c>
    </row>
    <row r="15" spans="1:18" x14ac:dyDescent="0.3">
      <c r="A15" s="8" t="s">
        <v>15</v>
      </c>
      <c r="B15" s="8"/>
      <c r="C15" s="9">
        <f>NPV(D6,D13:R13)+C13</f>
        <v>41.209056428411003</v>
      </c>
    </row>
    <row r="18" spans="1:18" x14ac:dyDescent="0.3">
      <c r="A18" t="s">
        <v>34</v>
      </c>
    </row>
    <row r="20" spans="1:18" x14ac:dyDescent="0.3">
      <c r="A20" t="s">
        <v>33</v>
      </c>
      <c r="C20">
        <v>0</v>
      </c>
      <c r="D20">
        <v>1</v>
      </c>
      <c r="E20">
        <v>2</v>
      </c>
      <c r="F20">
        <v>3</v>
      </c>
      <c r="G20">
        <v>4</v>
      </c>
      <c r="H20">
        <v>5</v>
      </c>
      <c r="I20">
        <v>6</v>
      </c>
      <c r="J20">
        <v>7</v>
      </c>
      <c r="K20">
        <v>8</v>
      </c>
      <c r="L20">
        <v>9</v>
      </c>
      <c r="M20">
        <v>10</v>
      </c>
      <c r="N20">
        <v>11</v>
      </c>
      <c r="O20">
        <v>12</v>
      </c>
      <c r="P20">
        <v>13</v>
      </c>
      <c r="Q20">
        <v>14</v>
      </c>
      <c r="R20">
        <v>15</v>
      </c>
    </row>
    <row r="21" spans="1:18" x14ac:dyDescent="0.3">
      <c r="A21" t="s">
        <v>32</v>
      </c>
      <c r="C21" s="1">
        <v>-110</v>
      </c>
      <c r="D21" s="1">
        <v>12</v>
      </c>
      <c r="E21" s="1">
        <v>12</v>
      </c>
      <c r="F21" s="1">
        <v>12</v>
      </c>
      <c r="G21" s="1">
        <v>12</v>
      </c>
      <c r="H21" s="1">
        <v>12</v>
      </c>
      <c r="I21" s="1">
        <v>12</v>
      </c>
      <c r="J21" s="1">
        <v>12</v>
      </c>
      <c r="K21" s="1">
        <v>12</v>
      </c>
      <c r="L21" s="1">
        <v>12</v>
      </c>
      <c r="M21" s="1">
        <v>12</v>
      </c>
      <c r="N21" s="1">
        <v>12</v>
      </c>
      <c r="O21" s="1">
        <v>12</v>
      </c>
      <c r="P21" s="1">
        <v>12</v>
      </c>
      <c r="Q21" s="1">
        <v>12</v>
      </c>
      <c r="R21" s="1">
        <v>12</v>
      </c>
    </row>
    <row r="23" spans="1:18" x14ac:dyDescent="0.3">
      <c r="A23" s="8" t="s">
        <v>15</v>
      </c>
      <c r="B23" s="8"/>
      <c r="C23" s="9">
        <f>NPV(0.155,D21:R21)+C21</f>
        <v>-41.495613075633983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WACC</vt:lpstr>
      <vt:lpstr>Lease</vt:lpstr>
      <vt:lpstr>Buy</vt:lpstr>
      <vt:lpstr>Sheet4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