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11760" activeTab="1"/>
  </bookViews>
  <sheets>
    <sheet name="Drill Decision" sheetId="1" r:id="rId1"/>
    <sheet name="Drill Decision-detail" sheetId="2" r:id="rId2"/>
    <sheet name="Value of Perfect Info" sheetId="3" r:id="rId3"/>
    <sheet name="Value of Imperfect Info" sheetId="4" r:id="rId4"/>
    <sheet name="Value of Perfect Info-detail" sheetId="5" r:id="rId5"/>
    <sheet name="Value of Imperfect Info-detail" sheetId="6" r:id="rId6"/>
  </sheets>
  <definedNames>
    <definedName name="Link1">'Drill Decision'!$A$14:$A$74</definedName>
    <definedName name="Link2">'Drill Decision'!$A$46:$A$116</definedName>
    <definedName name="Link4" localSheetId="3">'Value of Imperfect Info'!$A$14:$A$84</definedName>
    <definedName name="Link4">'Value of Perfect Info'!$A$14:$A$84</definedName>
    <definedName name="link5" localSheetId="3">'Value of Imperfect Info'!$A$52:$A$112</definedName>
    <definedName name="link5">'Value of Perfect Info'!$A$52:$A$112</definedName>
    <definedName name="Link6">'Value of Imperfect Info'!$A$14:$A$84</definedName>
    <definedName name="Link7">'Value of Imperfect Info'!$A$52:$A$112</definedName>
    <definedName name="P0" localSheetId="1">'Drill Decision-detail'!$D$7</definedName>
    <definedName name="P0" localSheetId="3">'Value of Imperfect Info'!$E$9</definedName>
    <definedName name="P0" localSheetId="5">'Value of Imperfect Info-detail'!$D$7</definedName>
    <definedName name="P0" localSheetId="2">'Value of Perfect Info'!$E$9</definedName>
    <definedName name="P0" localSheetId="4">'Value of Perfect Info-detail'!$D$7</definedName>
    <definedName name="P0">'Drill Decision'!$E$9</definedName>
  </definedNames>
  <calcPr fullCalcOnLoad="1"/>
</workbook>
</file>

<file path=xl/sharedStrings.xml><?xml version="1.0" encoding="utf-8"?>
<sst xmlns="http://schemas.openxmlformats.org/spreadsheetml/2006/main" count="535" uniqueCount="151">
  <si>
    <t>Inputs</t>
  </si>
  <si>
    <t>Future Oil Price</t>
  </si>
  <si>
    <t>$/Bbl</t>
  </si>
  <si>
    <t>Million Bbls</t>
  </si>
  <si>
    <t>Recoverable Reserves</t>
  </si>
  <si>
    <t>Recover-able Reserves</t>
  </si>
  <si>
    <t>Initial Production Rate</t>
  </si>
  <si>
    <t>Yes</t>
  </si>
  <si>
    <t>No</t>
  </si>
  <si>
    <t>Drill?</t>
  </si>
  <si>
    <t>$ Millions</t>
  </si>
  <si>
    <t>Expected NPV</t>
  </si>
  <si>
    <t>%</t>
  </si>
  <si>
    <t>Probability of Discovery</t>
  </si>
  <si>
    <t>Discovery?</t>
  </si>
  <si>
    <t>Discount Rate</t>
  </si>
  <si>
    <t>Depreciation Rate</t>
  </si>
  <si>
    <t>Corporate Income Tax Rate</t>
  </si>
  <si>
    <t>Bbl/day x 1000</t>
  </si>
  <si>
    <t>Drilling Investment</t>
  </si>
  <si>
    <t>Well Operating Cost</t>
  </si>
  <si>
    <t>Revenue Scenario 1</t>
  </si>
  <si>
    <t>Revenue Scenario 2</t>
  </si>
  <si>
    <t>Revenue Scenario 3</t>
  </si>
  <si>
    <t>Revenue Scenario 4</t>
  </si>
  <si>
    <t>Revenue Scenario 5</t>
  </si>
  <si>
    <t>Revenue Scenario 6</t>
  </si>
  <si>
    <t>Revenue Scenario 7</t>
  </si>
  <si>
    <t>Revenue Scenario 8</t>
  </si>
  <si>
    <t>Revenue Scenario 9</t>
  </si>
  <si>
    <t>Production Scenario 1</t>
  </si>
  <si>
    <t>Production Scenario 2</t>
  </si>
  <si>
    <t>Production Scenario 3</t>
  </si>
  <si>
    <t>Production Scenario 4</t>
  </si>
  <si>
    <t>Production Scenario 5</t>
  </si>
  <si>
    <t>Production Scenario 6</t>
  </si>
  <si>
    <t>Production Scenario 7</t>
  </si>
  <si>
    <t>Production Scenario 8</t>
  </si>
  <si>
    <t>Production Scenario 9</t>
  </si>
  <si>
    <t>Annual Depletion rate, Scenario 1</t>
  </si>
  <si>
    <t>Annual Depletion rate, Scenario 2</t>
  </si>
  <si>
    <t>Annual Depletion rate, Scenario 3</t>
  </si>
  <si>
    <t>Annual Depletion rate, Scenario 4</t>
  </si>
  <si>
    <t>Annual Depletion rate, Scenario 5</t>
  </si>
  <si>
    <t>Annual Depletion rate, Scenario 6</t>
  </si>
  <si>
    <t>Annual Depletion rate, Scenario 7</t>
  </si>
  <si>
    <t>Annual Depletion rate, Scenario 8</t>
  </si>
  <si>
    <t>Annual Depletion rate, Scenario 9</t>
  </si>
  <si>
    <t>MBbl/day</t>
  </si>
  <si>
    <t>Oil Price, Scenario 1</t>
  </si>
  <si>
    <t>Oil Price, Scenario 2</t>
  </si>
  <si>
    <t>Oil Price, Scenario 3</t>
  </si>
  <si>
    <t>Oil Price, Scenario 4</t>
  </si>
  <si>
    <t>Oil Price, Scenario 5</t>
  </si>
  <si>
    <t>Oil Price, Scenario 6</t>
  </si>
  <si>
    <t>Oil Price, Scenario 7</t>
  </si>
  <si>
    <t>Oil Price, Scenario 8</t>
  </si>
  <si>
    <t>Oil Price, Scenario 9</t>
  </si>
  <si>
    <t>Financials</t>
  </si>
  <si>
    <t>Investment</t>
  </si>
  <si>
    <t>Remaining Assets</t>
  </si>
  <si>
    <t>Depreciation</t>
  </si>
  <si>
    <t>$ /Bbl</t>
  </si>
  <si>
    <t>Operating Cost Scenario 1</t>
  </si>
  <si>
    <t>Operating Cost Scenario 2</t>
  </si>
  <si>
    <t>Operating Cost Scenario 3</t>
  </si>
  <si>
    <t>Operating Cost Scenario 4</t>
  </si>
  <si>
    <t>Operating Cost Scenario 5</t>
  </si>
  <si>
    <t>Operating Cost Scenario 6</t>
  </si>
  <si>
    <t>Operating Cost Scenario 7</t>
  </si>
  <si>
    <t>Operating Cost Scenario 8</t>
  </si>
  <si>
    <t>Operating Cost Scenario 9</t>
  </si>
  <si>
    <t>Operating Margin Scenario 1</t>
  </si>
  <si>
    <t>Operating Margin Scenario 2</t>
  </si>
  <si>
    <t>Operating Margin Scenario 3</t>
  </si>
  <si>
    <t>Operating Margin Scenario 4</t>
  </si>
  <si>
    <t>Operating Margin Scenario 5</t>
  </si>
  <si>
    <t>Operating Margin Scenario 6</t>
  </si>
  <si>
    <t>Operating Margin Scenario 7</t>
  </si>
  <si>
    <t>Operating Margin Scenario 8</t>
  </si>
  <si>
    <t>Operating Margin Scenario 9</t>
  </si>
  <si>
    <t>Pre-tax Earnings Scenario 1</t>
  </si>
  <si>
    <t>Pre-tax Earnings Scenario 2</t>
  </si>
  <si>
    <t>Pre-tax Earnings Scenario 3</t>
  </si>
  <si>
    <t>Pre-tax Earnings Scenario 4</t>
  </si>
  <si>
    <t>Pre-tax Earnings Scenario 5</t>
  </si>
  <si>
    <t>Pre-tax Earnings Scenario 6</t>
  </si>
  <si>
    <t>Pre-tax Earnings Scenario 7</t>
  </si>
  <si>
    <t>Pre-tax Earnings Scenario 8</t>
  </si>
  <si>
    <t>Pre-tax Earnings Scenario 9</t>
  </si>
  <si>
    <t>Taxes Scenario 1</t>
  </si>
  <si>
    <t>Taxes Scenario 2</t>
  </si>
  <si>
    <t>Taxes Scenario 3</t>
  </si>
  <si>
    <t>Taxes Scenario 4</t>
  </si>
  <si>
    <t>Taxes Scenario 5</t>
  </si>
  <si>
    <t>Taxes Scenario 6</t>
  </si>
  <si>
    <t>Taxes Scenario 7</t>
  </si>
  <si>
    <t>Taxes Scenario 8</t>
  </si>
  <si>
    <t>Taxes Scenario 9</t>
  </si>
  <si>
    <t>After-tax Earnings Scenario 1</t>
  </si>
  <si>
    <t>After-tax Earnings Scenario 2</t>
  </si>
  <si>
    <t>After-tax Earnings Scenario 3</t>
  </si>
  <si>
    <t>After-tax Earnings Scenario 4</t>
  </si>
  <si>
    <t>After-tax Earnings Scenario 5</t>
  </si>
  <si>
    <t>After-tax Earnings Scenario 6</t>
  </si>
  <si>
    <t>After-tax Earnings Scenario 7</t>
  </si>
  <si>
    <t>After-tax Earnings Scenario 8</t>
  </si>
  <si>
    <t>After-tax Earnings Scenario 9</t>
  </si>
  <si>
    <t>Cash Flow Scenario 1</t>
  </si>
  <si>
    <t>Cash Flow Scenario 2</t>
  </si>
  <si>
    <t>Cash Flow Scenario 3</t>
  </si>
  <si>
    <t>Cash Flow Scenario 4</t>
  </si>
  <si>
    <t>Cash Flow Scenario 5</t>
  </si>
  <si>
    <t>Cash Flow Scenario 6</t>
  </si>
  <si>
    <t>Cash Flow Scenario 7</t>
  </si>
  <si>
    <t>Cash Flow Scenario 8</t>
  </si>
  <si>
    <t>Cash Flow Scenario 9</t>
  </si>
  <si>
    <t>NPV Scenario 1</t>
  </si>
  <si>
    <t>NPV Scenario 2</t>
  </si>
  <si>
    <t>NPV Scenario 3</t>
  </si>
  <si>
    <t>NPV Scenario 4</t>
  </si>
  <si>
    <t>NPV Scenario 5</t>
  </si>
  <si>
    <t>NPV Scenario 6</t>
  </si>
  <si>
    <t>NPV Scenario 7</t>
  </si>
  <si>
    <t>NPV Scenario 8</t>
  </si>
  <si>
    <t>NPV Scenario 9</t>
  </si>
  <si>
    <t>Rank</t>
  </si>
  <si>
    <t>NPV</t>
  </si>
  <si>
    <t>Probability</t>
  </si>
  <si>
    <t>Prob</t>
  </si>
  <si>
    <t>Cum. Prob</t>
  </si>
  <si>
    <t>Tree</t>
  </si>
  <si>
    <t>S-curve</t>
  </si>
  <si>
    <t>NPVs</t>
  </si>
  <si>
    <t>S-curve inputs:</t>
  </si>
  <si>
    <t>Probabilities</t>
  </si>
  <si>
    <t>Worst Case</t>
  </si>
  <si>
    <t>Probability of Destroying Shareholder Value</t>
  </si>
  <si>
    <t>NPV Scenario 10 (no discovery)</t>
  </si>
  <si>
    <t>NPV Scenario 11 (no drill)</t>
  </si>
  <si>
    <t>Decision Flag</t>
  </si>
  <si>
    <t>Actual Recoverable Reserves</t>
  </si>
  <si>
    <t>G&amp;G Says Recoverable Reserves Are:</t>
  </si>
  <si>
    <t>Actual Reserves Are:</t>
  </si>
  <si>
    <t>Probability G&amp;G Says Reserves Are:</t>
  </si>
  <si>
    <t>Actual</t>
  </si>
  <si>
    <t>G&amp;G Says:</t>
  </si>
  <si>
    <t>Bayesian Tree "Flip"</t>
  </si>
  <si>
    <t>Probabillity</t>
  </si>
  <si>
    <t>Active Probability</t>
  </si>
  <si>
    <t>Probability of discovery given drill decision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</si>
</sst>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_);[Red]\(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17"/>
      <name val="Calibri"/>
      <family val="2"/>
    </font>
    <font>
      <sz val="11"/>
      <name val="Calibri"/>
      <family val="2"/>
    </font>
    <font>
      <b/>
      <sz val="9"/>
      <color indexed="62"/>
      <name val="Calibri"/>
      <family val="2"/>
    </font>
    <font>
      <i/>
      <sz val="11"/>
      <color indexed="8"/>
      <name val="Calibri"/>
      <family val="2"/>
    </font>
    <font>
      <i/>
      <sz val="11"/>
      <color indexed="6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8"/>
      <color indexed="60"/>
      <name val="Calibri"/>
      <family val="2"/>
    </font>
    <font>
      <b/>
      <sz val="12"/>
      <color indexed="62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i/>
      <sz val="11"/>
      <color indexed="60"/>
      <name val="Calibri"/>
      <family val="2"/>
    </font>
    <font>
      <b/>
      <i/>
      <sz val="11"/>
      <color indexed="57"/>
      <name val="Calibri"/>
      <family val="2"/>
    </font>
    <font>
      <i/>
      <sz val="11"/>
      <color indexed="57"/>
      <name val="Calibri"/>
      <family val="2"/>
    </font>
    <font>
      <sz val="11"/>
      <color indexed="57"/>
      <name val="Calibri"/>
      <family val="2"/>
    </font>
    <font>
      <u val="single"/>
      <sz val="12"/>
      <color indexed="12"/>
      <name val="Calibri"/>
      <family val="2"/>
    </font>
    <font>
      <b/>
      <i/>
      <sz val="18"/>
      <name val="Calibri"/>
      <family val="2"/>
    </font>
    <font>
      <b/>
      <i/>
      <sz val="18"/>
      <color indexed="8"/>
      <name val="Calibri"/>
      <family val="2"/>
    </font>
    <font>
      <b/>
      <i/>
      <sz val="16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1" fillId="31" borderId="7" applyNumberFormat="0" applyFont="0" applyAlignment="0" applyProtection="0"/>
    <xf numFmtId="0" fontId="57" fillId="26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 horizontal="center"/>
    </xf>
    <xf numFmtId="173" fontId="5" fillId="32" borderId="0" xfId="0" applyNumberFormat="1" applyFont="1" applyFill="1" applyAlignment="1">
      <alignment horizontal="right" vertical="center"/>
    </xf>
    <xf numFmtId="165" fontId="0" fillId="33" borderId="10" xfId="0" applyNumberForma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173" fontId="0" fillId="33" borderId="10" xfId="0" applyNumberFormat="1" applyFill="1" applyBorder="1" applyAlignment="1">
      <alignment horizontal="center"/>
    </xf>
    <xf numFmtId="0" fontId="9" fillId="32" borderId="0" xfId="0" applyFont="1" applyFill="1" applyAlignment="1">
      <alignment horizontal="right"/>
    </xf>
    <xf numFmtId="165" fontId="0" fillId="33" borderId="11" xfId="0" applyNumberFormat="1" applyFill="1" applyBorder="1" applyAlignment="1">
      <alignment horizontal="center"/>
    </xf>
    <xf numFmtId="0" fontId="3" fillId="18" borderId="12" xfId="0" applyFont="1" applyFill="1" applyBorder="1" applyAlignment="1">
      <alignment horizontal="center" vertical="center" wrapText="1"/>
    </xf>
    <xf numFmtId="165" fontId="0" fillId="32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165" fontId="4" fillId="34" borderId="0" xfId="0" applyNumberFormat="1" applyFont="1" applyFill="1" applyAlignment="1">
      <alignment horizontal="center"/>
    </xf>
    <xf numFmtId="0" fontId="0" fillId="32" borderId="13" xfId="0" applyFill="1" applyBorder="1" applyAlignment="1">
      <alignment horizontal="center"/>
    </xf>
    <xf numFmtId="165" fontId="4" fillId="34" borderId="14" xfId="0" applyNumberFormat="1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9" fontId="4" fillId="35" borderId="14" xfId="59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11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2" fillId="32" borderId="17" xfId="0" applyFont="1" applyFill="1" applyBorder="1" applyAlignment="1">
      <alignment horizontal="center"/>
    </xf>
    <xf numFmtId="9" fontId="6" fillId="33" borderId="10" xfId="59" applyFont="1" applyFill="1" applyBorder="1" applyAlignment="1">
      <alignment horizontal="center"/>
    </xf>
    <xf numFmtId="0" fontId="13" fillId="32" borderId="0" xfId="0" applyFont="1" applyFill="1" applyAlignment="1">
      <alignment horizontal="left"/>
    </xf>
    <xf numFmtId="0" fontId="11" fillId="32" borderId="0" xfId="0" applyFont="1" applyFill="1" applyAlignment="1">
      <alignment horizontal="center"/>
    </xf>
    <xf numFmtId="9" fontId="4" fillId="35" borderId="10" xfId="59" applyFont="1" applyFill="1" applyBorder="1" applyAlignment="1">
      <alignment horizontal="center"/>
    </xf>
    <xf numFmtId="173" fontId="3" fillId="32" borderId="0" xfId="0" applyNumberFormat="1" applyFont="1" applyFill="1" applyAlignment="1">
      <alignment horizontal="right" vertical="center"/>
    </xf>
    <xf numFmtId="9" fontId="0" fillId="33" borderId="10" xfId="59" applyFont="1" applyFill="1" applyBorder="1" applyAlignment="1">
      <alignment horizontal="center" vertical="center"/>
    </xf>
    <xf numFmtId="165" fontId="10" fillId="10" borderId="12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/>
    </xf>
    <xf numFmtId="9" fontId="4" fillId="36" borderId="10" xfId="59" applyFont="1" applyFill="1" applyBorder="1" applyAlignment="1">
      <alignment horizontal="center"/>
    </xf>
    <xf numFmtId="38" fontId="4" fillId="34" borderId="14" xfId="0" applyNumberFormat="1" applyFont="1" applyFill="1" applyBorder="1" applyAlignment="1">
      <alignment horizontal="center"/>
    </xf>
    <xf numFmtId="9" fontId="4" fillId="37" borderId="10" xfId="59" applyFont="1" applyFill="1" applyBorder="1" applyAlignment="1">
      <alignment horizontal="center"/>
    </xf>
    <xf numFmtId="173" fontId="0" fillId="38" borderId="0" xfId="0" applyNumberFormat="1" applyFill="1" applyAlignment="1">
      <alignment horizontal="center"/>
    </xf>
    <xf numFmtId="173" fontId="0" fillId="37" borderId="0" xfId="0" applyNumberFormat="1" applyFill="1" applyAlignment="1">
      <alignment horizontal="center"/>
    </xf>
    <xf numFmtId="165" fontId="4" fillId="36" borderId="10" xfId="59" applyNumberFormat="1" applyFont="1" applyFill="1" applyBorder="1" applyAlignment="1">
      <alignment horizontal="center"/>
    </xf>
    <xf numFmtId="165" fontId="4" fillId="37" borderId="10" xfId="59" applyNumberFormat="1" applyFont="1" applyFill="1" applyBorder="1" applyAlignment="1">
      <alignment horizontal="center"/>
    </xf>
    <xf numFmtId="165" fontId="0" fillId="37" borderId="0" xfId="0" applyNumberFormat="1" applyFill="1" applyAlignment="1">
      <alignment horizontal="center"/>
    </xf>
    <xf numFmtId="165" fontId="0" fillId="38" borderId="0" xfId="0" applyNumberFormat="1" applyFill="1" applyAlignment="1">
      <alignment horizontal="center"/>
    </xf>
    <xf numFmtId="0" fontId="15" fillId="32" borderId="0" xfId="0" applyFont="1" applyFill="1" applyAlignment="1">
      <alignment horizontal="right"/>
    </xf>
    <xf numFmtId="173" fontId="15" fillId="32" borderId="0" xfId="0" applyNumberFormat="1" applyFont="1" applyFill="1" applyAlignment="1">
      <alignment horizontal="right" vertical="center"/>
    </xf>
    <xf numFmtId="165" fontId="0" fillId="39" borderId="0" xfId="0" applyNumberFormat="1" applyFill="1" applyAlignment="1">
      <alignment horizontal="center"/>
    </xf>
    <xf numFmtId="0" fontId="17" fillId="32" borderId="0" xfId="0" applyFont="1" applyFill="1" applyAlignment="1">
      <alignment horizontal="right"/>
    </xf>
    <xf numFmtId="165" fontId="0" fillId="35" borderId="0" xfId="0" applyNumberFormat="1" applyFill="1" applyAlignment="1">
      <alignment horizontal="center"/>
    </xf>
    <xf numFmtId="165" fontId="0" fillId="10" borderId="0" xfId="0" applyNumberFormat="1" applyFill="1" applyAlignment="1">
      <alignment horizontal="center"/>
    </xf>
    <xf numFmtId="165" fontId="3" fillId="10" borderId="12" xfId="0" applyNumberFormat="1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19" fillId="32" borderId="0" xfId="0" applyFont="1" applyFill="1" applyAlignment="1">
      <alignment horizontal="center"/>
    </xf>
    <xf numFmtId="165" fontId="4" fillId="40" borderId="10" xfId="0" applyNumberFormat="1" applyFont="1" applyFill="1" applyBorder="1" applyAlignment="1">
      <alignment horizontal="center"/>
    </xf>
    <xf numFmtId="9" fontId="0" fillId="32" borderId="0" xfId="0" applyNumberFormat="1" applyFill="1" applyAlignment="1">
      <alignment horizontal="center"/>
    </xf>
    <xf numFmtId="172" fontId="0" fillId="32" borderId="0" xfId="0" applyNumberFormat="1" applyFill="1" applyAlignment="1">
      <alignment horizontal="center"/>
    </xf>
    <xf numFmtId="172" fontId="0" fillId="32" borderId="18" xfId="0" applyNumberFormat="1" applyFill="1" applyBorder="1" applyAlignment="1">
      <alignment horizontal="center"/>
    </xf>
    <xf numFmtId="165" fontId="3" fillId="41" borderId="12" xfId="0" applyNumberFormat="1" applyFont="1" applyFill="1" applyBorder="1" applyAlignment="1">
      <alignment horizontal="center"/>
    </xf>
    <xf numFmtId="165" fontId="0" fillId="41" borderId="10" xfId="0" applyNumberFormat="1" applyFill="1" applyBorder="1" applyAlignment="1">
      <alignment horizontal="center"/>
    </xf>
    <xf numFmtId="165" fontId="0" fillId="32" borderId="18" xfId="0" applyNumberFormat="1" applyFill="1" applyBorder="1" applyAlignment="1">
      <alignment horizontal="center"/>
    </xf>
    <xf numFmtId="165" fontId="6" fillId="41" borderId="10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9" fontId="0" fillId="32" borderId="0" xfId="59" applyFont="1" applyFill="1" applyAlignment="1">
      <alignment horizontal="center"/>
    </xf>
    <xf numFmtId="9" fontId="0" fillId="32" borderId="18" xfId="59" applyFont="1" applyFill="1" applyBorder="1" applyAlignment="1">
      <alignment horizontal="center"/>
    </xf>
    <xf numFmtId="9" fontId="0" fillId="39" borderId="0" xfId="0" applyNumberFormat="1" applyFill="1" applyAlignment="1">
      <alignment horizontal="center"/>
    </xf>
    <xf numFmtId="173" fontId="0" fillId="38" borderId="10" xfId="0" applyNumberFormat="1" applyFill="1" applyBorder="1" applyAlignment="1">
      <alignment horizontal="center"/>
    </xf>
    <xf numFmtId="165" fontId="0" fillId="38" borderId="11" xfId="0" applyNumberFormat="1" applyFill="1" applyBorder="1" applyAlignment="1">
      <alignment horizontal="center"/>
    </xf>
    <xf numFmtId="165" fontId="0" fillId="38" borderId="10" xfId="0" applyNumberFormat="1" applyFill="1" applyBorder="1" applyAlignment="1">
      <alignment horizontal="center"/>
    </xf>
    <xf numFmtId="9" fontId="0" fillId="38" borderId="10" xfId="59" applyFont="1" applyFill="1" applyBorder="1" applyAlignment="1">
      <alignment horizontal="center" vertical="center"/>
    </xf>
    <xf numFmtId="9" fontId="6" fillId="38" borderId="10" xfId="59" applyFont="1" applyFill="1" applyBorder="1" applyAlignment="1">
      <alignment horizontal="center"/>
    </xf>
    <xf numFmtId="9" fontId="0" fillId="34" borderId="0" xfId="0" applyNumberFormat="1" applyFill="1" applyAlignment="1">
      <alignment horizontal="center"/>
    </xf>
    <xf numFmtId="0" fontId="16" fillId="32" borderId="0" xfId="0" applyFont="1" applyFill="1" applyAlignment="1">
      <alignment horizontal="left"/>
    </xf>
    <xf numFmtId="165" fontId="0" fillId="36" borderId="10" xfId="0" applyNumberFormat="1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9" fontId="0" fillId="42" borderId="10" xfId="59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0" fontId="21" fillId="32" borderId="17" xfId="0" applyFont="1" applyFill="1" applyBorder="1" applyAlignment="1">
      <alignment horizontal="center"/>
    </xf>
    <xf numFmtId="172" fontId="0" fillId="32" borderId="0" xfId="0" applyNumberFormat="1" applyFill="1" applyBorder="1" applyAlignment="1">
      <alignment horizontal="center"/>
    </xf>
    <xf numFmtId="165" fontId="3" fillId="42" borderId="12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8" fillId="32" borderId="0" xfId="0" applyFont="1" applyFill="1" applyBorder="1" applyAlignment="1">
      <alignment horizontal="right"/>
    </xf>
    <xf numFmtId="0" fontId="22" fillId="32" borderId="0" xfId="0" applyFont="1" applyFill="1" applyAlignment="1">
      <alignment horizontal="center"/>
    </xf>
    <xf numFmtId="0" fontId="22" fillId="32" borderId="17" xfId="0" applyFont="1" applyFill="1" applyBorder="1" applyAlignment="1">
      <alignment horizontal="center"/>
    </xf>
    <xf numFmtId="9" fontId="0" fillId="33" borderId="21" xfId="59" applyFont="1" applyFill="1" applyBorder="1" applyAlignment="1">
      <alignment horizontal="center"/>
    </xf>
    <xf numFmtId="9" fontId="0" fillId="33" borderId="22" xfId="59" applyFont="1" applyFill="1" applyBorder="1" applyAlignment="1">
      <alignment horizontal="center"/>
    </xf>
    <xf numFmtId="9" fontId="0" fillId="32" borderId="23" xfId="59" applyFont="1" applyFill="1" applyBorder="1" applyAlignment="1">
      <alignment horizontal="center"/>
    </xf>
    <xf numFmtId="9" fontId="0" fillId="33" borderId="24" xfId="59" applyFont="1" applyFill="1" applyBorder="1" applyAlignment="1">
      <alignment horizontal="center"/>
    </xf>
    <xf numFmtId="9" fontId="0" fillId="33" borderId="25" xfId="59" applyFont="1" applyFill="1" applyBorder="1" applyAlignment="1">
      <alignment horizontal="center"/>
    </xf>
    <xf numFmtId="9" fontId="0" fillId="32" borderId="26" xfId="59" applyFont="1" applyFill="1" applyBorder="1" applyAlignment="1">
      <alignment horizontal="center"/>
    </xf>
    <xf numFmtId="9" fontId="0" fillId="32" borderId="27" xfId="59" applyFont="1" applyFill="1" applyBorder="1" applyAlignment="1">
      <alignment horizontal="center"/>
    </xf>
    <xf numFmtId="9" fontId="0" fillId="33" borderId="28" xfId="59" applyFont="1" applyFill="1" applyBorder="1" applyAlignment="1">
      <alignment horizontal="center"/>
    </xf>
    <xf numFmtId="9" fontId="0" fillId="33" borderId="29" xfId="59" applyFont="1" applyFill="1" applyBorder="1" applyAlignment="1">
      <alignment horizontal="center"/>
    </xf>
    <xf numFmtId="173" fontId="0" fillId="10" borderId="10" xfId="0" applyNumberFormat="1" applyFill="1" applyBorder="1" applyAlignment="1">
      <alignment horizontal="center"/>
    </xf>
    <xf numFmtId="9" fontId="14" fillId="39" borderId="14" xfId="59" applyFont="1" applyFill="1" applyBorder="1" applyAlignment="1">
      <alignment horizontal="center"/>
    </xf>
    <xf numFmtId="0" fontId="11" fillId="32" borderId="0" xfId="0" applyFont="1" applyFill="1" applyAlignment="1">
      <alignment horizontal="left"/>
    </xf>
    <xf numFmtId="173" fontId="3" fillId="32" borderId="17" xfId="0" applyNumberFormat="1" applyFont="1" applyFill="1" applyBorder="1" applyAlignment="1">
      <alignment horizontal="center"/>
    </xf>
    <xf numFmtId="9" fontId="4" fillId="36" borderId="0" xfId="0" applyNumberFormat="1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9" fontId="0" fillId="2" borderId="10" xfId="59" applyFont="1" applyFill="1" applyBorder="1" applyAlignment="1">
      <alignment horizontal="center"/>
    </xf>
    <xf numFmtId="9" fontId="0" fillId="43" borderId="12" xfId="0" applyNumberFormat="1" applyFill="1" applyBorder="1" applyAlignment="1">
      <alignment horizontal="center"/>
    </xf>
    <xf numFmtId="165" fontId="0" fillId="10" borderId="10" xfId="0" applyNumberFormat="1" applyFill="1" applyBorder="1" applyAlignment="1">
      <alignment horizontal="center"/>
    </xf>
    <xf numFmtId="0" fontId="8" fillId="32" borderId="0" xfId="0" applyFont="1" applyFill="1" applyAlignment="1">
      <alignment horizontal="left"/>
    </xf>
    <xf numFmtId="0" fontId="20" fillId="10" borderId="30" xfId="53" applyFont="1" applyFill="1" applyBorder="1" applyAlignment="1" applyProtection="1">
      <alignment horizontal="center"/>
      <protection/>
    </xf>
    <xf numFmtId="0" fontId="20" fillId="10" borderId="31" xfId="53" applyFont="1" applyFill="1" applyBorder="1" applyAlignment="1" applyProtection="1">
      <alignment horizontal="center"/>
      <protection/>
    </xf>
    <xf numFmtId="0" fontId="20" fillId="3" borderId="30" xfId="53" applyFont="1" applyFill="1" applyBorder="1" applyAlignment="1" applyProtection="1">
      <alignment horizontal="center"/>
      <protection/>
    </xf>
    <xf numFmtId="0" fontId="20" fillId="3" borderId="31" xfId="53" applyFont="1" applyFill="1" applyBorder="1" applyAlignment="1" applyProtection="1">
      <alignment horizontal="center"/>
      <protection/>
    </xf>
    <xf numFmtId="0" fontId="53" fillId="10" borderId="30" xfId="53" applyFill="1" applyBorder="1" applyAlignment="1" applyProtection="1">
      <alignment horizontal="center"/>
      <protection/>
    </xf>
    <xf numFmtId="0" fontId="53" fillId="10" borderId="31" xfId="53" applyFill="1" applyBorder="1" applyAlignment="1" applyProtection="1">
      <alignment horizontal="center"/>
      <protection/>
    </xf>
    <xf numFmtId="0" fontId="53" fillId="3" borderId="30" xfId="53" applyFill="1" applyBorder="1" applyAlignment="1" applyProtection="1">
      <alignment horizontal="center"/>
      <protection/>
    </xf>
    <xf numFmtId="0" fontId="53" fillId="3" borderId="31" xfId="53" applyFill="1" applyBorder="1" applyAlignment="1" applyProtection="1">
      <alignment horizontal="center"/>
      <protection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9">
    <dxf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border>
        <bottom style="thin">
          <color rgb="FFFF0000"/>
        </bottom>
      </border>
    </dxf>
    <dxf>
      <font>
        <b/>
        <i val="0"/>
        <color rgb="FFFF0000"/>
      </font>
      <border>
        <bottom style="thin">
          <color rgb="FFFF0000"/>
        </bottom>
      </border>
    </dxf>
    <dxf>
      <border>
        <left style="thin">
          <color rgb="FFFF0000"/>
        </left>
        <bottom style="thin">
          <color rgb="FFFF0000"/>
        </bottom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  <top style="thin">
          <color rgb="FFFF0000"/>
        </top>
      </border>
    </dxf>
    <dxf>
      <font>
        <b/>
        <i val="0"/>
        <color rgb="FFFF0000"/>
      </font>
      <border>
        <bottom style="thin">
          <color rgb="FFFF0000"/>
        </bottom>
      </border>
    </dxf>
    <dxf>
      <border>
        <bottom style="thin">
          <color rgb="FFFF0000"/>
        </bottom>
      </border>
    </dxf>
    <dxf>
      <font>
        <b/>
        <i val="0"/>
        <color rgb="FFFF0000"/>
      </font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left style="thin">
          <color rgb="FFFF0000"/>
        </left>
        <bottom style="thin">
          <color rgb="FFFF0000"/>
        </bottom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  <top style="thin">
          <color rgb="FFFF0000"/>
        </top>
      </border>
    </dxf>
    <dxf>
      <font>
        <b/>
        <i val="0"/>
        <color rgb="FFFF0000"/>
      </font>
      <border>
        <bottom style="thin">
          <color rgb="FFFF0000"/>
        </bottom>
      </border>
    </dxf>
    <dxf>
      <border>
        <top style="thin">
          <color rgb="FFFF0000"/>
        </top>
      </border>
    </dxf>
    <dxf>
      <font>
        <b/>
        <i val="0"/>
        <color rgb="FFFF0000"/>
      </font>
      <border>
        <bottom style="thin">
          <color rgb="FFFF0000"/>
        </bottom>
      </border>
    </dxf>
    <dxf>
      <font>
        <b/>
        <i val="0"/>
        <color rgb="FFFF0000"/>
      </font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left style="thin">
          <color rgb="FFFF0000"/>
        </left>
        <bottom style="thin">
          <color rgb="FFFF0000"/>
        </bottom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  <top style="thin">
          <color rgb="FFFF0000"/>
        </top>
      </border>
    </dxf>
    <dxf>
      <border>
        <top style="thin">
          <color rgb="FFFF0000"/>
        </top>
      </border>
    </dxf>
    <dxf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border>
        <bottom style="thin">
          <color rgb="FFFF0000"/>
        </bottom>
      </border>
    </dxf>
    <dxf>
      <font>
        <b/>
        <i val="0"/>
        <color rgb="FFFF0000"/>
      </font>
      <border>
        <bottom style="thin">
          <color rgb="FFFF0000"/>
        </bottom>
      </border>
    </dxf>
    <dxf>
      <border>
        <left style="thin">
          <color rgb="FFFF0000"/>
        </left>
        <bottom style="thin">
          <color rgb="FFFF0000"/>
        </bottom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  <top style="thin">
          <color rgb="FFFF0000"/>
        </top>
      </border>
    </dxf>
    <dxf>
      <font>
        <b/>
        <i val="0"/>
        <color rgb="FFFF0000"/>
      </font>
      <border>
        <bottom style="thin">
          <color rgb="FFFF0000"/>
        </bottom>
      </border>
    </dxf>
    <dxf>
      <border>
        <bottom style="thin">
          <color rgb="FFFF0000"/>
        </bottom>
      </border>
    </dxf>
    <dxf>
      <font>
        <b/>
        <i val="0"/>
        <color rgb="FFFF0000"/>
      </font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left style="thin">
          <color rgb="FFFF0000"/>
        </left>
        <bottom style="thin">
          <color rgb="FFFF0000"/>
        </bottom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  <top style="thin">
          <color rgb="FFFF0000"/>
        </top>
      </border>
    </dxf>
    <dxf>
      <font>
        <b/>
        <i val="0"/>
        <color rgb="FFFF0000"/>
      </font>
      <border>
        <bottom style="thin">
          <color rgb="FFFF0000"/>
        </bottom>
      </border>
    </dxf>
    <dxf>
      <border>
        <top style="thin">
          <color rgb="FFFF0000"/>
        </top>
      </border>
    </dxf>
    <dxf>
      <font>
        <b/>
        <i val="0"/>
        <color rgb="FFFF0000"/>
      </font>
      <border>
        <bottom style="thin">
          <color rgb="FFFF0000"/>
        </bottom>
      </border>
    </dxf>
    <dxf>
      <font>
        <b/>
        <i val="0"/>
        <color rgb="FFFF0000"/>
      </font>
      <border>
        <bottom style="thin">
          <color rgb="FFFF0000"/>
        </bottom>
      </border>
    </dxf>
    <dxf>
      <border>
        <bottom style="thin">
          <color rgb="FFFF0000"/>
        </bottom>
      </border>
    </dxf>
    <dxf>
      <border>
        <left style="thin">
          <color rgb="FFFF0000"/>
        </left>
        <bottom style="thin">
          <color rgb="FFFF0000"/>
        </bottom>
      </border>
    </dxf>
    <dxf>
      <border>
        <left style="thin">
          <color rgb="FFFF0000"/>
        </left>
      </border>
    </dxf>
    <dxf>
      <border>
        <left style="thin">
          <color rgb="FFFF0000"/>
        </left>
      </border>
    </dxf>
    <dxf>
      <border>
        <left style="thin">
          <color rgb="FFFF0000"/>
        </left>
        <top style="thin">
          <color rgb="FFFF0000"/>
        </top>
      </border>
    </dxf>
    <dxf>
      <border>
        <top style="thin">
          <color rgb="FFFF0000"/>
        </top>
      </border>
    </dxf>
    <dxf>
      <fill>
        <patternFill>
          <bgColor rgb="FF66FF66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border>
        <bottom style="thin">
          <color rgb="FFFF0000"/>
        </bottom>
      </border>
    </dxf>
    <dxf>
      <font>
        <b/>
        <i val="0"/>
        <color rgb="FFFF0000"/>
      </font>
      <border>
        <bottom style="thin">
          <color rgb="FFFF0000"/>
        </bottom>
      </border>
    </dxf>
    <dxf>
      <border>
        <left style="thin">
          <color rgb="FFFF0000"/>
        </left>
        <bottom style="thin">
          <color rgb="FFFF0000"/>
        </bottom>
      </border>
    </dxf>
    <dxf>
      <border>
        <left style="thin">
          <color rgb="FFFF0000"/>
        </left>
      </border>
    </dxf>
    <dxf>
      <font>
        <b/>
        <i val="0"/>
        <color rgb="FFFF0000"/>
      </font>
    </dxf>
    <dxf>
      <border>
        <left style="thin">
          <color rgb="FFFF0000"/>
        </left>
      </border>
    </dxf>
    <dxf>
      <border>
        <left style="thin">
          <color rgb="FFFF0000"/>
        </left>
        <top style="thin">
          <color rgb="FFFF0000"/>
        </top>
      </border>
    </dxf>
    <dxf>
      <border>
        <top style="thin">
          <color rgb="FFFF0000"/>
        </top>
      </border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S-curve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075"/>
          <c:w val="0.92425"/>
          <c:h val="0.79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'Drill Decision-detail'!$O$173</c:f>
              <c:strCache>
                <c:ptCount val="1"/>
                <c:pt idx="0">
                  <c:v>Cum. Prob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'Drill Decision-detail'!$N$174:$N$184</c:f>
              <c:numCache>
                <c:ptCount val="11"/>
                <c:pt idx="0">
                  <c:v>-100</c:v>
                </c:pt>
                <c:pt idx="1">
                  <c:v>-100</c:v>
                </c:pt>
                <c:pt idx="2">
                  <c:v>39.24989694610254</c:v>
                </c:pt>
                <c:pt idx="3">
                  <c:v>142.9959841583811</c:v>
                </c:pt>
                <c:pt idx="4">
                  <c:v>211.37547772256073</c:v>
                </c:pt>
                <c:pt idx="5">
                  <c:v>215.9737494249645</c:v>
                </c:pt>
                <c:pt idx="6">
                  <c:v>426.53245369313356</c:v>
                </c:pt>
                <c:pt idx="7">
                  <c:v>481.11530447448513</c:v>
                </c:pt>
                <c:pt idx="8">
                  <c:v>670.8574941676019</c:v>
                </c:pt>
                <c:pt idx="9">
                  <c:v>903.7644548696151</c:v>
                </c:pt>
                <c:pt idx="10">
                  <c:v>1239.4621750958988</c:v>
                </c:pt>
              </c:numCache>
            </c:numRef>
          </c:xVal>
          <c:yVal>
            <c:numRef>
              <c:f>'Drill Decision-detail'!$O$174:$O$184</c:f>
              <c:numCache>
                <c:ptCount val="11"/>
                <c:pt idx="0">
                  <c:v>0</c:v>
                </c:pt>
                <c:pt idx="1">
                  <c:v>0.8</c:v>
                </c:pt>
                <c:pt idx="2">
                  <c:v>0.8125</c:v>
                </c:pt>
                <c:pt idx="3">
                  <c:v>0.8375</c:v>
                </c:pt>
                <c:pt idx="4">
                  <c:v>0.8625</c:v>
                </c:pt>
                <c:pt idx="5">
                  <c:v>0.875</c:v>
                </c:pt>
                <c:pt idx="6">
                  <c:v>0.8875</c:v>
                </c:pt>
                <c:pt idx="7">
                  <c:v>0.9375</c:v>
                </c:pt>
                <c:pt idx="8">
                  <c:v>0.9625</c:v>
                </c:pt>
                <c:pt idx="9">
                  <c:v>0.9875</c:v>
                </c:pt>
                <c:pt idx="10">
                  <c:v>1</c:v>
                </c:pt>
              </c:numCache>
            </c:numRef>
          </c:yVal>
          <c:smooth val="1"/>
        </c:ser>
        <c:axId val="38042441"/>
        <c:axId val="6837650"/>
      </c:scatterChart>
      <c:valAx>
        <c:axId val="38042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NPV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($ Millions)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37650"/>
        <c:crosses val="autoZero"/>
        <c:crossBetween val="midCat"/>
        <c:dispUnits/>
      </c:valAx>
      <c:valAx>
        <c:axId val="68376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Probability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424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S-curve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2"/>
          <c:w val="0.91575"/>
          <c:h val="0.76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'Value of Perfect Info-detail'!$N$119</c:f>
              <c:strCache>
                <c:ptCount val="1"/>
                <c:pt idx="0">
                  <c:v>Cum. Prob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'Value of Perfect Info-detail'!$M$120:$M$131</c:f>
              <c:numCache>
                <c:ptCount val="12"/>
                <c:pt idx="0">
                  <c:v>-100</c:v>
                </c:pt>
                <c:pt idx="1">
                  <c:v>-100</c:v>
                </c:pt>
                <c:pt idx="2">
                  <c:v>0</c:v>
                </c:pt>
                <c:pt idx="3">
                  <c:v>39.24989694610254</c:v>
                </c:pt>
                <c:pt idx="4">
                  <c:v>142.9959841583811</c:v>
                </c:pt>
                <c:pt idx="5">
                  <c:v>211.37547772256073</c:v>
                </c:pt>
                <c:pt idx="6">
                  <c:v>215.9737494249645</c:v>
                </c:pt>
                <c:pt idx="7">
                  <c:v>426.53245369313356</c:v>
                </c:pt>
                <c:pt idx="8">
                  <c:v>481.11530447448513</c:v>
                </c:pt>
                <c:pt idx="9">
                  <c:v>670.8574941676019</c:v>
                </c:pt>
                <c:pt idx="10">
                  <c:v>903.7644548696151</c:v>
                </c:pt>
                <c:pt idx="11">
                  <c:v>1239.4621750958988</c:v>
                </c:pt>
              </c:numCache>
            </c:numRef>
          </c:xVal>
          <c:yVal>
            <c:numRef>
              <c:f>'Value of Perfect Info-detail'!$N$120:$N$131</c:f>
              <c:numCache>
                <c:ptCount val="12"/>
                <c:pt idx="0">
                  <c:v>0</c:v>
                </c:pt>
                <c:pt idx="1">
                  <c:v>0.6000000000000001</c:v>
                </c:pt>
                <c:pt idx="2">
                  <c:v>0.8500000000000001</c:v>
                </c:pt>
                <c:pt idx="3">
                  <c:v>0.8500000000000001</c:v>
                </c:pt>
                <c:pt idx="4">
                  <c:v>0.8750000000000001</c:v>
                </c:pt>
                <c:pt idx="5">
                  <c:v>0.8750000000000001</c:v>
                </c:pt>
                <c:pt idx="6">
                  <c:v>0.8875000000000001</c:v>
                </c:pt>
                <c:pt idx="7">
                  <c:v>0.8875000000000001</c:v>
                </c:pt>
                <c:pt idx="8">
                  <c:v>0.9375000000000001</c:v>
                </c:pt>
                <c:pt idx="9">
                  <c:v>0.9625000000000001</c:v>
                </c:pt>
                <c:pt idx="10">
                  <c:v>0.9875000000000002</c:v>
                </c:pt>
                <c:pt idx="11">
                  <c:v>1.0000000000000002</c:v>
                </c:pt>
              </c:numCache>
            </c:numRef>
          </c:yVal>
          <c:smooth val="1"/>
        </c:ser>
        <c:axId val="61538851"/>
        <c:axId val="16978748"/>
      </c:scatterChart>
      <c:valAx>
        <c:axId val="61538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NPV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($ Millions)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978748"/>
        <c:crosses val="autoZero"/>
        <c:crossBetween val="midCat"/>
        <c:dispUnits/>
      </c:valAx>
      <c:valAx>
        <c:axId val="169787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Probability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5388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S-curve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22"/>
          <c:w val="0.914"/>
          <c:h val="0.7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'Value of Imperfect Info-detail'!$M$299</c:f>
              <c:strCache>
                <c:ptCount val="1"/>
                <c:pt idx="0">
                  <c:v>Cum. Prob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'Value of Imperfect Info-detail'!$L$300:$L$311</c:f>
              <c:numCache>
                <c:ptCount val="12"/>
                <c:pt idx="0">
                  <c:v>-100</c:v>
                </c:pt>
                <c:pt idx="1">
                  <c:v>-100</c:v>
                </c:pt>
                <c:pt idx="2">
                  <c:v>0</c:v>
                </c:pt>
                <c:pt idx="3">
                  <c:v>39.24989694610254</c:v>
                </c:pt>
                <c:pt idx="4">
                  <c:v>142.9959841583811</c:v>
                </c:pt>
                <c:pt idx="5">
                  <c:v>211.37547772256073</c:v>
                </c:pt>
                <c:pt idx="6">
                  <c:v>215.9737494249645</c:v>
                </c:pt>
                <c:pt idx="7">
                  <c:v>426.53245369313356</c:v>
                </c:pt>
                <c:pt idx="8">
                  <c:v>481.11530447448513</c:v>
                </c:pt>
                <c:pt idx="9">
                  <c:v>670.8574941676019</c:v>
                </c:pt>
                <c:pt idx="10">
                  <c:v>903.7644548696151</c:v>
                </c:pt>
                <c:pt idx="11">
                  <c:v>1239.4621750958988</c:v>
                </c:pt>
              </c:numCache>
            </c:numRef>
          </c:xVal>
          <c:yVal>
            <c:numRef>
              <c:f>'Value of Imperfect Info-detail'!$M$300:$M$311</c:f>
              <c:numCache>
                <c:ptCount val="12"/>
                <c:pt idx="0">
                  <c:v>0</c:v>
                </c:pt>
                <c:pt idx="1">
                  <c:v>0.53</c:v>
                </c:pt>
                <c:pt idx="2">
                  <c:v>0.8675</c:v>
                </c:pt>
                <c:pt idx="3">
                  <c:v>0.87</c:v>
                </c:pt>
                <c:pt idx="4">
                  <c:v>0.88875</c:v>
                </c:pt>
                <c:pt idx="5">
                  <c:v>0.89375</c:v>
                </c:pt>
                <c:pt idx="6">
                  <c:v>0.905625</c:v>
                </c:pt>
                <c:pt idx="7">
                  <c:v>0.908125</c:v>
                </c:pt>
                <c:pt idx="8">
                  <c:v>0.9456249999999999</c:v>
                </c:pt>
                <c:pt idx="9">
                  <c:v>0.969375</c:v>
                </c:pt>
                <c:pt idx="10">
                  <c:v>0.988125</c:v>
                </c:pt>
                <c:pt idx="11">
                  <c:v>1</c:v>
                </c:pt>
              </c:numCache>
            </c:numRef>
          </c:yVal>
          <c:smooth val="1"/>
        </c:ser>
        <c:axId val="18591005"/>
        <c:axId val="33101318"/>
      </c:scatterChart>
      <c:valAx>
        <c:axId val="18591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NPV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(Millions)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101318"/>
        <c:crosses val="autoZero"/>
        <c:crossBetween val="midCat"/>
        <c:dispUnits/>
      </c:valAx>
      <c:valAx>
        <c:axId val="3310131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Probability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910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45</xdr:row>
      <xdr:rowOff>190500</xdr:rowOff>
    </xdr:from>
    <xdr:to>
      <xdr:col>14</xdr:col>
      <xdr:colOff>142875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1219200" y="9810750"/>
        <a:ext cx="6048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2</xdr:row>
      <xdr:rowOff>180975</xdr:rowOff>
    </xdr:from>
    <xdr:to>
      <xdr:col>7</xdr:col>
      <xdr:colOff>514350</xdr:colOff>
      <xdr:row>4</xdr:row>
      <xdr:rowOff>38100</xdr:rowOff>
    </xdr:to>
    <xdr:sp macro="[0]!Macro1">
      <xdr:nvSpPr>
        <xdr:cNvPr id="2" name="Bevel 2"/>
        <xdr:cNvSpPr>
          <a:spLocks/>
        </xdr:cNvSpPr>
      </xdr:nvSpPr>
      <xdr:spPr>
        <a:xfrm>
          <a:off x="3152775" y="571500"/>
          <a:ext cx="1019175" cy="6381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Reset to Base Values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52</xdr:row>
      <xdr:rowOff>9525</xdr:rowOff>
    </xdr:from>
    <xdr:to>
      <xdr:col>14</xdr:col>
      <xdr:colOff>104775</xdr:colOff>
      <xdr:row>69</xdr:row>
      <xdr:rowOff>28575</xdr:rowOff>
    </xdr:to>
    <xdr:graphicFrame>
      <xdr:nvGraphicFramePr>
        <xdr:cNvPr id="1" name="Chart 1"/>
        <xdr:cNvGraphicFramePr/>
      </xdr:nvGraphicFramePr>
      <xdr:xfrm>
        <a:off x="1800225" y="11087100"/>
        <a:ext cx="54292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51</xdr:row>
      <xdr:rowOff>190500</xdr:rowOff>
    </xdr:from>
    <xdr:to>
      <xdr:col>13</xdr:col>
      <xdr:colOff>38100</xdr:colOff>
      <xdr:row>68</xdr:row>
      <xdr:rowOff>76200</xdr:rowOff>
    </xdr:to>
    <xdr:graphicFrame>
      <xdr:nvGraphicFramePr>
        <xdr:cNvPr id="1" name="Chart 2"/>
        <xdr:cNvGraphicFramePr/>
      </xdr:nvGraphicFramePr>
      <xdr:xfrm>
        <a:off x="1219200" y="11077575"/>
        <a:ext cx="5334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2</xdr:row>
      <xdr:rowOff>190500</xdr:rowOff>
    </xdr:from>
    <xdr:to>
      <xdr:col>9</xdr:col>
      <xdr:colOff>57150</xdr:colOff>
      <xdr:row>4</xdr:row>
      <xdr:rowOff>19050</xdr:rowOff>
    </xdr:to>
    <xdr:sp macro="[0]!Macro3">
      <xdr:nvSpPr>
        <xdr:cNvPr id="2" name="Bevel 3"/>
        <xdr:cNvSpPr>
          <a:spLocks/>
        </xdr:cNvSpPr>
      </xdr:nvSpPr>
      <xdr:spPr>
        <a:xfrm>
          <a:off x="3476625" y="571500"/>
          <a:ext cx="1057275" cy="6096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Reset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 Base Values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Z129"/>
  <sheetViews>
    <sheetView showGridLines="0" zoomScalePageLayoutView="0" workbookViewId="0" topLeftCell="B16">
      <selection activeCell="R29" sqref="R29"/>
    </sheetView>
  </sheetViews>
  <sheetFormatPr defaultColWidth="9.140625" defaultRowHeight="15"/>
  <cols>
    <col min="1" max="1" width="0" style="1" hidden="1" customWidth="1"/>
    <col min="2" max="8" width="9.140625" style="1" customWidth="1"/>
    <col min="9" max="9" width="3.140625" style="1" customWidth="1"/>
    <col min="10" max="13" width="9.140625" style="1" customWidth="1"/>
    <col min="14" max="14" width="3.140625" style="1" customWidth="1"/>
    <col min="15" max="16" width="9.140625" style="1" customWidth="1"/>
    <col min="17" max="17" width="3.140625" style="1" customWidth="1"/>
    <col min="18" max="16384" width="9.140625" style="1" customWidth="1"/>
  </cols>
  <sheetData>
    <row r="1" spans="1:78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15.75">
      <c r="A2" s="2"/>
      <c r="B2" s="2"/>
      <c r="C2" s="2"/>
      <c r="D2" s="104" t="s">
        <v>131</v>
      </c>
      <c r="E2" s="105"/>
      <c r="F2" s="106" t="s">
        <v>132</v>
      </c>
      <c r="G2" s="10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8" ht="45.75" thickBot="1">
      <c r="A4" s="2"/>
      <c r="B4" s="2"/>
      <c r="C4" s="3" t="s">
        <v>0</v>
      </c>
      <c r="D4" s="2"/>
      <c r="E4" s="9" t="s">
        <v>5</v>
      </c>
      <c r="F4" s="2"/>
      <c r="G4" s="2"/>
      <c r="H4" s="2"/>
      <c r="I4" s="2"/>
      <c r="J4" s="2"/>
      <c r="K4" s="9" t="s">
        <v>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78" ht="15">
      <c r="A5" s="2"/>
      <c r="B5" s="2"/>
      <c r="C5" s="2"/>
      <c r="D5" s="7">
        <v>90</v>
      </c>
      <c r="E5" s="6">
        <v>43</v>
      </c>
      <c r="F5" s="5" t="s">
        <v>3</v>
      </c>
      <c r="G5" s="2"/>
      <c r="H5" s="2"/>
      <c r="I5" s="2"/>
      <c r="J5" s="7">
        <v>90</v>
      </c>
      <c r="K5" s="8">
        <v>120</v>
      </c>
      <c r="L5" s="5" t="s">
        <v>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6">
        <v>43</v>
      </c>
      <c r="BD5" s="2"/>
      <c r="BE5" s="8">
        <v>120</v>
      </c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</row>
    <row r="6" spans="1:78" ht="15">
      <c r="A6" s="2"/>
      <c r="B6" s="2"/>
      <c r="C6" s="2"/>
      <c r="D6" s="7">
        <v>50</v>
      </c>
      <c r="E6" s="6">
        <v>22</v>
      </c>
      <c r="F6" s="5" t="s">
        <v>3</v>
      </c>
      <c r="G6" s="2"/>
      <c r="H6" s="2"/>
      <c r="I6" s="2"/>
      <c r="J6" s="7">
        <v>50</v>
      </c>
      <c r="K6" s="4">
        <v>70</v>
      </c>
      <c r="L6" s="5" t="s">
        <v>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6">
        <v>22</v>
      </c>
      <c r="BD6" s="2"/>
      <c r="BE6" s="4">
        <v>70</v>
      </c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spans="1:78" ht="15">
      <c r="A7" s="2"/>
      <c r="B7" s="2"/>
      <c r="C7" s="2"/>
      <c r="D7" s="7">
        <v>10</v>
      </c>
      <c r="E7" s="6">
        <v>7</v>
      </c>
      <c r="F7" s="5" t="s">
        <v>3</v>
      </c>
      <c r="G7" s="2"/>
      <c r="H7" s="2"/>
      <c r="I7" s="2"/>
      <c r="J7" s="7">
        <v>10</v>
      </c>
      <c r="K7" s="4">
        <v>30</v>
      </c>
      <c r="L7" s="5" t="s">
        <v>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6">
        <v>7</v>
      </c>
      <c r="BD7" s="2"/>
      <c r="BE7" s="4">
        <v>30</v>
      </c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</row>
    <row r="8" spans="1:78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</row>
    <row r="9" spans="1:78" ht="15">
      <c r="A9" s="2"/>
      <c r="B9" s="2"/>
      <c r="C9" s="2"/>
      <c r="D9" s="22" t="s">
        <v>6</v>
      </c>
      <c r="E9" s="6">
        <v>8</v>
      </c>
      <c r="F9" s="5" t="s">
        <v>18</v>
      </c>
      <c r="G9" s="2"/>
      <c r="H9" s="2"/>
      <c r="I9" s="2"/>
      <c r="J9" s="30" t="s">
        <v>15</v>
      </c>
      <c r="K9" s="31">
        <v>0.1</v>
      </c>
      <c r="L9" s="5" t="s">
        <v>12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6">
        <v>8</v>
      </c>
      <c r="BD9" s="2"/>
      <c r="BE9" s="31">
        <v>0.1</v>
      </c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</row>
    <row r="10" spans="1:78" ht="15">
      <c r="A10" s="2"/>
      <c r="B10" s="2"/>
      <c r="C10" s="2"/>
      <c r="D10" s="22" t="s">
        <v>13</v>
      </c>
      <c r="E10" s="26">
        <v>0.2</v>
      </c>
      <c r="F10" s="5" t="s">
        <v>12</v>
      </c>
      <c r="G10" s="2"/>
      <c r="H10" s="2"/>
      <c r="I10" s="2"/>
      <c r="J10" s="30" t="s">
        <v>16</v>
      </c>
      <c r="K10" s="31">
        <v>0.2</v>
      </c>
      <c r="L10" s="5" t="s">
        <v>12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6">
        <v>0.2</v>
      </c>
      <c r="BD10" s="2"/>
      <c r="BE10" s="31">
        <v>0.2</v>
      </c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spans="1:78" ht="15">
      <c r="A11" s="2"/>
      <c r="B11" s="2"/>
      <c r="C11" s="2"/>
      <c r="D11" s="22" t="s">
        <v>19</v>
      </c>
      <c r="E11" s="8">
        <v>100</v>
      </c>
      <c r="F11" s="5" t="s">
        <v>10</v>
      </c>
      <c r="G11" s="2"/>
      <c r="H11" s="2"/>
      <c r="I11" s="2"/>
      <c r="J11" s="30" t="s">
        <v>17</v>
      </c>
      <c r="K11" s="31">
        <v>0.35</v>
      </c>
      <c r="L11" s="5" t="s">
        <v>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8">
        <v>100</v>
      </c>
      <c r="BD11" s="2"/>
      <c r="BE11" s="31">
        <v>0.35</v>
      </c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</row>
    <row r="12" spans="1:78" ht="15">
      <c r="A12" s="2"/>
      <c r="B12" s="2"/>
      <c r="C12" s="2"/>
      <c r="D12" s="22" t="s">
        <v>20</v>
      </c>
      <c r="E12" s="8">
        <v>5</v>
      </c>
      <c r="F12" s="5" t="s">
        <v>62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8">
        <v>5</v>
      </c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1:78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ht="21">
      <c r="A14" s="2"/>
      <c r="B14" s="2"/>
      <c r="C14" s="2"/>
      <c r="D14" s="2"/>
      <c r="E14" s="2"/>
      <c r="F14" s="2"/>
      <c r="G14" s="2"/>
      <c r="H14" s="2"/>
      <c r="I14" s="2"/>
      <c r="J14" s="2"/>
      <c r="K14" s="21" t="s">
        <v>14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57">
        <f>'Drill Decision-detail'!L22</f>
        <v>481.4791446808974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4" t="s">
        <v>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ht="15">
      <c r="A17" s="2"/>
      <c r="B17" s="2"/>
      <c r="C17" s="2"/>
      <c r="D17" s="2"/>
      <c r="E17" s="2"/>
      <c r="F17" s="2"/>
      <c r="G17" s="2"/>
      <c r="H17" s="2"/>
      <c r="I17" s="2"/>
      <c r="J17" s="13"/>
      <c r="K17" s="29">
        <f>'Drill Decision-detail'!J24</f>
        <v>0.2</v>
      </c>
      <c r="L17" s="15"/>
      <c r="M17" s="15"/>
      <c r="N17" s="2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ht="21">
      <c r="A18" s="2"/>
      <c r="B18" s="2"/>
      <c r="C18" s="2"/>
      <c r="D18" s="2"/>
      <c r="E18" s="2"/>
      <c r="F18" s="2"/>
      <c r="G18" s="21" t="s">
        <v>9</v>
      </c>
      <c r="H18" s="2"/>
      <c r="I18" s="2"/>
      <c r="J18" s="16"/>
      <c r="K18" s="20"/>
      <c r="L18" s="20"/>
      <c r="M18" s="20"/>
      <c r="N18" s="20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ht="15">
      <c r="A19" s="2"/>
      <c r="B19" s="2"/>
      <c r="C19" s="2"/>
      <c r="D19" s="2"/>
      <c r="E19" s="2"/>
      <c r="F19" s="2"/>
      <c r="G19" s="2"/>
      <c r="H19" s="57">
        <f>'Drill Decision-detail'!G29</f>
        <v>16.295828936179475</v>
      </c>
      <c r="I19" s="2"/>
      <c r="J19" s="16"/>
      <c r="K19" s="20"/>
      <c r="L19" s="20"/>
      <c r="M19" s="20"/>
      <c r="N19" s="20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ht="23.25">
      <c r="A20" s="2"/>
      <c r="B20" s="2"/>
      <c r="C20" s="2"/>
      <c r="D20" s="2"/>
      <c r="E20" s="2"/>
      <c r="F20" s="2"/>
      <c r="G20" s="76" t="s">
        <v>7</v>
      </c>
      <c r="H20" s="2"/>
      <c r="I20" s="2"/>
      <c r="J20" s="16"/>
      <c r="K20" s="20"/>
      <c r="L20" s="20"/>
      <c r="M20" s="20"/>
      <c r="N20" s="2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ht="21">
      <c r="A21" s="2"/>
      <c r="B21" s="2"/>
      <c r="C21" s="28" t="s">
        <v>11</v>
      </c>
      <c r="D21" s="2"/>
      <c r="E21" s="2"/>
      <c r="F21" s="13"/>
      <c r="G21" s="15"/>
      <c r="H21" s="15"/>
      <c r="I21" s="2"/>
      <c r="J21" s="16"/>
      <c r="K21" s="20"/>
      <c r="L21" s="20"/>
      <c r="M21" s="20"/>
      <c r="N21" s="20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ht="15.75" thickBot="1">
      <c r="A22" s="2"/>
      <c r="B22" s="2"/>
      <c r="C22" s="2"/>
      <c r="D22" s="2"/>
      <c r="E22" s="2"/>
      <c r="F22" s="16"/>
      <c r="G22" s="20"/>
      <c r="H22" s="20"/>
      <c r="I22" s="2"/>
      <c r="J22" s="16"/>
      <c r="K22" s="20"/>
      <c r="L22" s="20"/>
      <c r="M22" s="57">
        <f>'Drill Decision-detail'!L37</f>
        <v>-100</v>
      </c>
      <c r="N22" s="20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ht="24" thickBot="1">
      <c r="A23" s="2"/>
      <c r="B23" s="2"/>
      <c r="C23" s="32">
        <f>'Drill Decision-detail'!B38</f>
        <v>16.295828936179475</v>
      </c>
      <c r="D23" s="27" t="s">
        <v>10</v>
      </c>
      <c r="E23" s="2"/>
      <c r="F23" s="16"/>
      <c r="G23" s="20"/>
      <c r="H23" s="20"/>
      <c r="I23" s="2"/>
      <c r="J23" s="17"/>
      <c r="K23" s="18"/>
      <c r="L23" s="25" t="s">
        <v>8</v>
      </c>
      <c r="M23" s="18"/>
      <c r="N23" s="2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ht="15">
      <c r="A24" s="2"/>
      <c r="B24" s="2"/>
      <c r="C24" s="2"/>
      <c r="D24" s="2"/>
      <c r="E24" s="2"/>
      <c r="F24" s="16"/>
      <c r="G24" s="20"/>
      <c r="H24" s="20"/>
      <c r="I24" s="2"/>
      <c r="J24" s="2"/>
      <c r="K24" s="19">
        <f>'Drill Decision-detail'!J39</f>
        <v>0.8</v>
      </c>
      <c r="L24" s="2"/>
      <c r="M24" s="2"/>
      <c r="N24" s="2"/>
      <c r="O24" s="52">
        <f>'Drill Decision-detail'!N39</f>
        <v>-100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ht="15">
      <c r="A25" s="2"/>
      <c r="B25" s="2"/>
      <c r="C25" s="2"/>
      <c r="D25" s="2"/>
      <c r="E25" s="2"/>
      <c r="F25" s="16"/>
      <c r="G25" s="20"/>
      <c r="H25" s="2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ht="15">
      <c r="A26" s="2"/>
      <c r="B26" s="2"/>
      <c r="C26" s="2"/>
      <c r="D26" s="2"/>
      <c r="E26" s="2"/>
      <c r="F26" s="16"/>
      <c r="G26" s="20"/>
      <c r="H26" s="2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15">
      <c r="A27" s="2"/>
      <c r="B27" s="2"/>
      <c r="C27" s="2"/>
      <c r="D27" s="2"/>
      <c r="E27" s="2"/>
      <c r="F27" s="16"/>
      <c r="G27" s="20"/>
      <c r="H27" s="2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ht="23.25">
      <c r="A28" s="2"/>
      <c r="B28" s="2"/>
      <c r="C28" s="2"/>
      <c r="D28" s="2"/>
      <c r="E28" s="2"/>
      <c r="F28" s="17"/>
      <c r="G28" s="77" t="s">
        <v>8</v>
      </c>
      <c r="H28" s="18"/>
      <c r="I28" s="18"/>
      <c r="J28" s="18"/>
      <c r="K28" s="18"/>
      <c r="L28" s="18"/>
      <c r="M28" s="18"/>
      <c r="N28" s="18"/>
      <c r="O28" s="18"/>
      <c r="P28" s="18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2">
        <f>'Drill Decision-detail'!T46</f>
        <v>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</row>
    <row r="54" spans="1:78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</row>
    <row r="55" spans="1:78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</row>
    <row r="56" spans="1:78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</row>
    <row r="57" spans="1:78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1:7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</row>
    <row r="59" spans="1:78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</row>
    <row r="60" spans="1:78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</row>
    <row r="61" spans="1:78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</row>
    <row r="62" spans="1:78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</row>
    <row r="63" spans="1:78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</row>
    <row r="64" spans="1:78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</row>
    <row r="65" spans="1:78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</row>
    <row r="66" spans="1:78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</row>
    <row r="67" spans="1:78" ht="15">
      <c r="A67" s="2"/>
      <c r="B67" s="2"/>
      <c r="C67" s="2"/>
      <c r="D67" s="2"/>
      <c r="E67" s="2"/>
      <c r="F67" s="2"/>
      <c r="G67" s="22" t="s">
        <v>136</v>
      </c>
      <c r="H67" s="71">
        <f>'Drill Decision-detail'!N187</f>
        <v>-100</v>
      </c>
      <c r="I67" s="5" t="s">
        <v>10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</row>
    <row r="68" spans="1:78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</row>
    <row r="69" spans="1:78" ht="15">
      <c r="A69" s="2"/>
      <c r="B69" s="2"/>
      <c r="C69" s="2"/>
      <c r="D69" s="2"/>
      <c r="E69" s="2"/>
      <c r="F69" s="2"/>
      <c r="G69" s="22" t="s">
        <v>137</v>
      </c>
      <c r="H69" s="75">
        <f>'Drill Decision-detail'!N189</f>
        <v>0.8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78" ht="15">
      <c r="A71" s="2"/>
      <c r="B71" s="2"/>
      <c r="C71" s="2"/>
      <c r="D71" s="2"/>
      <c r="E71" s="2"/>
      <c r="F71" s="2"/>
      <c r="G71" s="22" t="s">
        <v>11</v>
      </c>
      <c r="H71" s="102">
        <f>C23</f>
        <v>16.295828936179475</v>
      </c>
      <c r="I71" s="5" t="s">
        <v>10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78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</row>
    <row r="73" spans="1:78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78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</row>
    <row r="75" spans="1:78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78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</row>
    <row r="77" spans="1:78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78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</row>
    <row r="84" spans="1:78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</row>
    <row r="85" spans="1:78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</row>
    <row r="86" spans="1:78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78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</row>
    <row r="88" spans="1:78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</row>
    <row r="89" spans="1:78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78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78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</row>
    <row r="93" spans="1:78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</row>
    <row r="94" spans="1:78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</row>
    <row r="95" spans="1:78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78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</row>
    <row r="97" spans="1:78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78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</row>
    <row r="99" spans="1:78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</row>
    <row r="100" spans="1:78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</row>
    <row r="101" spans="1:78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</row>
    <row r="102" spans="1:78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78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78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78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78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78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</row>
    <row r="108" spans="1:78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</row>
    <row r="109" spans="1:78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</row>
    <row r="110" spans="1:78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</row>
    <row r="111" spans="1:78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</row>
    <row r="112" spans="1:78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</row>
    <row r="113" spans="1:78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1:78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1:78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</row>
    <row r="116" spans="1:78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</row>
    <row r="117" spans="1:78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</row>
    <row r="118" spans="1:78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</row>
    <row r="119" spans="1:78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</row>
    <row r="120" spans="1:78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</row>
    <row r="121" spans="1:78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</row>
    <row r="122" spans="1:78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</row>
    <row r="123" spans="1:78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</row>
    <row r="124" spans="1:78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</row>
    <row r="125" spans="1:78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</row>
    <row r="126" spans="1:78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</row>
    <row r="127" spans="1:78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</row>
    <row r="128" spans="1:78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</row>
    <row r="129" spans="1:78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</row>
  </sheetData>
  <sheetProtection/>
  <mergeCells count="2">
    <mergeCell ref="D2:E2"/>
    <mergeCell ref="F2:G2"/>
  </mergeCells>
  <conditionalFormatting sqref="C23">
    <cfRule type="expression" priority="10" dxfId="66">
      <formula>$C$23&lt;=0</formula>
    </cfRule>
  </conditionalFormatting>
  <conditionalFormatting sqref="G21:H21">
    <cfRule type="expression" priority="8" dxfId="19">
      <formula>$H$19&gt;0</formula>
    </cfRule>
  </conditionalFormatting>
  <conditionalFormatting sqref="F21">
    <cfRule type="expression" priority="7" dxfId="9">
      <formula>$H$19&gt;0</formula>
    </cfRule>
  </conditionalFormatting>
  <conditionalFormatting sqref="F22:F24">
    <cfRule type="expression" priority="6" dxfId="7">
      <formula>$H$19&gt;0</formula>
    </cfRule>
  </conditionalFormatting>
  <conditionalFormatting sqref="G20">
    <cfRule type="expression" priority="5" dxfId="67">
      <formula>$H$19&gt;0</formula>
    </cfRule>
  </conditionalFormatting>
  <conditionalFormatting sqref="F25:F27">
    <cfRule type="expression" priority="4" dxfId="7">
      <formula>$H$19&lt;=0</formula>
    </cfRule>
  </conditionalFormatting>
  <conditionalFormatting sqref="F28">
    <cfRule type="expression" priority="3" dxfId="6">
      <formula>$H$19&lt;=0</formula>
    </cfRule>
  </conditionalFormatting>
  <conditionalFormatting sqref="G28">
    <cfRule type="expression" priority="2" dxfId="68">
      <formula>$H$19&lt;=0</formula>
    </cfRule>
  </conditionalFormatting>
  <conditionalFormatting sqref="H28:P28">
    <cfRule type="expression" priority="1" dxfId="4">
      <formula>$H$19&lt;=0</formula>
    </cfRule>
  </conditionalFormatting>
  <hyperlinks>
    <hyperlink ref="D2:E2" location="Link1" display="Tree"/>
    <hyperlink ref="F2:G2" location="Link2" display="S-curv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B26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7" width="9.140625" style="1" customWidth="1"/>
    <col min="8" max="8" width="3.140625" style="1" customWidth="1"/>
    <col min="9" max="12" width="9.140625" style="1" customWidth="1"/>
    <col min="13" max="13" width="3.140625" style="1" customWidth="1"/>
    <col min="14" max="18" width="9.140625" style="1" customWidth="1"/>
    <col min="19" max="19" width="3.140625" style="1" customWidth="1"/>
    <col min="20" max="16384" width="9.140625" style="1" customWidth="1"/>
  </cols>
  <sheetData>
    <row r="1" spans="1:80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45.75" thickBot="1">
      <c r="A2" s="2"/>
      <c r="B2" s="3" t="s">
        <v>0</v>
      </c>
      <c r="C2" s="2"/>
      <c r="D2" s="9" t="s">
        <v>5</v>
      </c>
      <c r="E2" s="2"/>
      <c r="F2" s="2"/>
      <c r="G2" s="2"/>
      <c r="H2" s="2"/>
      <c r="I2" s="2"/>
      <c r="J2" s="9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5">
      <c r="A3" s="2"/>
      <c r="B3" s="2"/>
      <c r="C3" s="7">
        <v>90</v>
      </c>
      <c r="D3" s="64">
        <f>'Drill Decision'!E5</f>
        <v>43</v>
      </c>
      <c r="E3" s="5" t="s">
        <v>3</v>
      </c>
      <c r="F3" s="2"/>
      <c r="G3" s="2"/>
      <c r="H3" s="2"/>
      <c r="I3" s="7">
        <v>90</v>
      </c>
      <c r="J3" s="65">
        <f>'Drill Decision'!K5</f>
        <v>120</v>
      </c>
      <c r="K3" s="5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5">
      <c r="A4" s="2"/>
      <c r="B4" s="2"/>
      <c r="C4" s="7">
        <v>50</v>
      </c>
      <c r="D4" s="64">
        <f>'Drill Decision'!E6</f>
        <v>22</v>
      </c>
      <c r="E4" s="5" t="s">
        <v>3</v>
      </c>
      <c r="F4" s="2"/>
      <c r="G4" s="2"/>
      <c r="H4" s="2"/>
      <c r="I4" s="7">
        <v>50</v>
      </c>
      <c r="J4" s="66">
        <f>'Drill Decision'!K6</f>
        <v>70</v>
      </c>
      <c r="K4" s="5" t="s">
        <v>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5">
      <c r="A5" s="2"/>
      <c r="B5" s="2"/>
      <c r="C5" s="7">
        <v>10</v>
      </c>
      <c r="D5" s="64">
        <f>'Drill Decision'!E7</f>
        <v>7</v>
      </c>
      <c r="E5" s="5" t="s">
        <v>3</v>
      </c>
      <c r="F5" s="2"/>
      <c r="G5" s="2"/>
      <c r="H5" s="2"/>
      <c r="I5" s="7">
        <v>10</v>
      </c>
      <c r="J5" s="66">
        <f>'Drill Decision'!K7</f>
        <v>30</v>
      </c>
      <c r="K5" s="5" t="s">
        <v>2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5">
      <c r="A7" s="2"/>
      <c r="B7" s="2"/>
      <c r="C7" s="22" t="s">
        <v>6</v>
      </c>
      <c r="D7" s="64">
        <f>'Drill Decision'!E9</f>
        <v>8</v>
      </c>
      <c r="E7" s="5" t="s">
        <v>18</v>
      </c>
      <c r="F7" s="2"/>
      <c r="G7" s="2"/>
      <c r="H7" s="2"/>
      <c r="I7" s="30" t="s">
        <v>15</v>
      </c>
      <c r="J7" s="67">
        <f>'Drill Decision'!K9</f>
        <v>0.1</v>
      </c>
      <c r="K7" s="5" t="s">
        <v>12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5">
      <c r="A8" s="2"/>
      <c r="B8" s="2"/>
      <c r="C8" s="22" t="s">
        <v>13</v>
      </c>
      <c r="D8" s="68">
        <f>'Drill Decision'!E10</f>
        <v>0.2</v>
      </c>
      <c r="E8" s="5" t="s">
        <v>12</v>
      </c>
      <c r="F8" s="2"/>
      <c r="G8" s="2"/>
      <c r="H8" s="2"/>
      <c r="I8" s="30" t="s">
        <v>16</v>
      </c>
      <c r="J8" s="67">
        <f>'Drill Decision'!K10</f>
        <v>0.2</v>
      </c>
      <c r="K8" s="5" t="s">
        <v>12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5">
      <c r="A9" s="2"/>
      <c r="B9" s="2"/>
      <c r="C9" s="22" t="s">
        <v>19</v>
      </c>
      <c r="D9" s="65">
        <f>'Drill Decision'!E11</f>
        <v>100</v>
      </c>
      <c r="E9" s="5" t="s">
        <v>10</v>
      </c>
      <c r="F9" s="2"/>
      <c r="G9" s="2"/>
      <c r="H9" s="2"/>
      <c r="I9" s="30" t="s">
        <v>17</v>
      </c>
      <c r="J9" s="67">
        <f>'Drill Decision'!K11</f>
        <v>0.35</v>
      </c>
      <c r="K9" s="5" t="s">
        <v>12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15">
      <c r="A10" s="2"/>
      <c r="B10" s="2"/>
      <c r="C10" s="22" t="s">
        <v>20</v>
      </c>
      <c r="D10" s="65">
        <f>'Drill Decision'!E12</f>
        <v>5</v>
      </c>
      <c r="E10" s="5" t="s">
        <v>62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1" t="s">
        <v>4</v>
      </c>
      <c r="Q12" s="2"/>
      <c r="R12" s="2"/>
      <c r="S12" s="2"/>
      <c r="T12" s="2"/>
      <c r="U12" s="2"/>
      <c r="V12" s="21" t="s">
        <v>1</v>
      </c>
      <c r="W12" s="2"/>
      <c r="X12" s="2"/>
      <c r="Y12" s="2"/>
      <c r="Z12" s="21" t="s">
        <v>127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57">
        <f>U13*Z13+U15*Z15+U17*Z17</f>
        <v>699.2877282140167</v>
      </c>
      <c r="S13" s="2"/>
      <c r="T13" s="13"/>
      <c r="U13" s="19">
        <v>0.25</v>
      </c>
      <c r="V13" s="15"/>
      <c r="W13" s="14">
        <f>$J$3</f>
        <v>120</v>
      </c>
      <c r="X13" s="15"/>
      <c r="Y13" s="2"/>
      <c r="Z13" s="59">
        <f>V158</f>
        <v>1239.4621750958988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6"/>
      <c r="U14" s="20"/>
      <c r="V14" s="2"/>
      <c r="W14" s="2"/>
      <c r="X14" s="2"/>
      <c r="Y14" s="2"/>
      <c r="Z14" s="60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3"/>
      <c r="O15" s="19">
        <v>0.25</v>
      </c>
      <c r="P15" s="15"/>
      <c r="Q15" s="35">
        <f>$D$3</f>
        <v>43</v>
      </c>
      <c r="R15" s="15"/>
      <c r="S15" s="2"/>
      <c r="T15" s="13"/>
      <c r="U15" s="19">
        <v>0.5</v>
      </c>
      <c r="V15" s="15"/>
      <c r="W15" s="14">
        <f>$J$4</f>
        <v>70</v>
      </c>
      <c r="X15" s="15"/>
      <c r="Y15" s="2"/>
      <c r="Z15" s="59">
        <f>V159</f>
        <v>670.8574941676019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6"/>
      <c r="O16" s="2"/>
      <c r="P16" s="2"/>
      <c r="Q16" s="2"/>
      <c r="R16" s="2"/>
      <c r="S16" s="2"/>
      <c r="T16" s="16"/>
      <c r="U16" s="18"/>
      <c r="V16" s="2"/>
      <c r="W16" s="18"/>
      <c r="X16" s="18"/>
      <c r="Y16" s="2"/>
      <c r="Z16" s="60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6"/>
      <c r="O17" s="2"/>
      <c r="P17" s="2"/>
      <c r="Q17" s="2"/>
      <c r="R17" s="2"/>
      <c r="S17" s="2"/>
      <c r="T17" s="15"/>
      <c r="U17" s="19">
        <v>0.25</v>
      </c>
      <c r="V17" s="15"/>
      <c r="W17" s="12">
        <f>$J$5</f>
        <v>30</v>
      </c>
      <c r="X17" s="2"/>
      <c r="Y17" s="2"/>
      <c r="Z17" s="59">
        <f>V160</f>
        <v>215.9737494249645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60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60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6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60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21">
      <c r="A21" s="2"/>
      <c r="B21" s="2"/>
      <c r="C21" s="2"/>
      <c r="D21" s="2"/>
      <c r="E21" s="2"/>
      <c r="F21" s="2"/>
      <c r="G21" s="2"/>
      <c r="H21" s="2"/>
      <c r="I21" s="2"/>
      <c r="J21" s="21" t="s">
        <v>14</v>
      </c>
      <c r="K21" s="2"/>
      <c r="L21" s="2"/>
      <c r="M21" s="2"/>
      <c r="N21" s="1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60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57">
        <f>O15*R13+O24*R22+O33*R31</f>
        <v>481.4791446808974</v>
      </c>
      <c r="M22" s="2"/>
      <c r="N22" s="16"/>
      <c r="O22" s="2"/>
      <c r="P22" s="2"/>
      <c r="Q22" s="2"/>
      <c r="R22" s="57">
        <f>U22*Z22+U24*Z24+U26*Z26</f>
        <v>502.2477619942416</v>
      </c>
      <c r="S22" s="2"/>
      <c r="T22" s="13"/>
      <c r="U22" s="19">
        <v>0.25</v>
      </c>
      <c r="V22" s="15"/>
      <c r="W22" s="14">
        <f>$J$3</f>
        <v>120</v>
      </c>
      <c r="X22" s="15"/>
      <c r="Y22" s="2"/>
      <c r="Z22" s="59">
        <f>V161</f>
        <v>903.7644548696151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4" t="s">
        <v>7</v>
      </c>
      <c r="L23" s="2"/>
      <c r="M23" s="2"/>
      <c r="N23" s="17"/>
      <c r="O23" s="2"/>
      <c r="P23" s="2"/>
      <c r="Q23" s="2"/>
      <c r="R23" s="2"/>
      <c r="S23" s="2"/>
      <c r="T23" s="16"/>
      <c r="U23" s="20"/>
      <c r="V23" s="2"/>
      <c r="W23" s="2"/>
      <c r="X23" s="2"/>
      <c r="Y23" s="2"/>
      <c r="Z23" s="60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5">
      <c r="A24" s="2"/>
      <c r="B24" s="2"/>
      <c r="C24" s="2"/>
      <c r="D24" s="2"/>
      <c r="E24" s="2"/>
      <c r="F24" s="2"/>
      <c r="G24" s="2"/>
      <c r="H24" s="2"/>
      <c r="I24" s="13"/>
      <c r="J24" s="29">
        <f>$D$8</f>
        <v>0.2</v>
      </c>
      <c r="K24" s="15"/>
      <c r="L24" s="15"/>
      <c r="M24" s="20"/>
      <c r="N24" s="13"/>
      <c r="O24" s="19">
        <v>0.5</v>
      </c>
      <c r="P24" s="15"/>
      <c r="Q24" s="35">
        <f>$D$4</f>
        <v>22</v>
      </c>
      <c r="R24" s="15"/>
      <c r="S24" s="2"/>
      <c r="T24" s="13"/>
      <c r="U24" s="19">
        <v>0.5</v>
      </c>
      <c r="V24" s="15"/>
      <c r="W24" s="14">
        <f>$J$4</f>
        <v>70</v>
      </c>
      <c r="X24" s="15"/>
      <c r="Y24" s="2"/>
      <c r="Z24" s="59">
        <f>V162</f>
        <v>481.11530447448513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5">
      <c r="A25" s="2"/>
      <c r="B25" s="2"/>
      <c r="C25" s="2"/>
      <c r="D25" s="2"/>
      <c r="E25" s="2"/>
      <c r="F25" s="2"/>
      <c r="G25" s="2"/>
      <c r="H25" s="2"/>
      <c r="I25" s="16"/>
      <c r="J25" s="20"/>
      <c r="K25" s="20"/>
      <c r="L25" s="20"/>
      <c r="M25" s="20"/>
      <c r="N25" s="16"/>
      <c r="O25" s="2"/>
      <c r="P25" s="2"/>
      <c r="Q25" s="2"/>
      <c r="R25" s="2"/>
      <c r="S25" s="2"/>
      <c r="T25" s="16"/>
      <c r="U25" s="18"/>
      <c r="V25" s="2"/>
      <c r="W25" s="18"/>
      <c r="X25" s="18"/>
      <c r="Y25" s="2"/>
      <c r="Z25" s="60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5">
      <c r="A26" s="2"/>
      <c r="B26" s="2"/>
      <c r="C26" s="2"/>
      <c r="D26" s="2"/>
      <c r="E26" s="2"/>
      <c r="F26" s="2"/>
      <c r="G26" s="2"/>
      <c r="H26" s="2"/>
      <c r="I26" s="16"/>
      <c r="J26" s="20"/>
      <c r="K26" s="20"/>
      <c r="L26" s="20"/>
      <c r="M26" s="20"/>
      <c r="N26" s="16"/>
      <c r="O26" s="2"/>
      <c r="P26" s="2"/>
      <c r="Q26" s="2"/>
      <c r="R26" s="2"/>
      <c r="S26" s="2"/>
      <c r="T26" s="15"/>
      <c r="U26" s="19">
        <v>0.25</v>
      </c>
      <c r="V26" s="15"/>
      <c r="W26" s="12">
        <f>$J$5</f>
        <v>30</v>
      </c>
      <c r="X26" s="2"/>
      <c r="Y26" s="2"/>
      <c r="Z26" s="59">
        <f>V163</f>
        <v>142.9959841583811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5">
      <c r="A27" s="2"/>
      <c r="B27" s="2"/>
      <c r="C27" s="2"/>
      <c r="D27" s="2"/>
      <c r="E27" s="2"/>
      <c r="F27" s="2"/>
      <c r="G27" s="2"/>
      <c r="H27" s="2"/>
      <c r="I27" s="16"/>
      <c r="J27" s="20"/>
      <c r="K27" s="20"/>
      <c r="L27" s="20"/>
      <c r="M27" s="20"/>
      <c r="N27" s="1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60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ht="21">
      <c r="A28" s="2"/>
      <c r="B28" s="2"/>
      <c r="C28" s="2"/>
      <c r="D28" s="2"/>
      <c r="E28" s="2"/>
      <c r="F28" s="21" t="s">
        <v>9</v>
      </c>
      <c r="G28" s="2"/>
      <c r="H28" s="2"/>
      <c r="I28" s="16"/>
      <c r="J28" s="20"/>
      <c r="K28" s="20"/>
      <c r="L28" s="20"/>
      <c r="M28" s="20"/>
      <c r="N28" s="1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60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ht="15">
      <c r="A29" s="2"/>
      <c r="B29" s="2"/>
      <c r="C29" s="2"/>
      <c r="D29" s="2"/>
      <c r="E29" s="2"/>
      <c r="F29" s="2"/>
      <c r="G29" s="57">
        <f>J24*L22+J39*L37</f>
        <v>16.295828936179475</v>
      </c>
      <c r="H29" s="2"/>
      <c r="I29" s="16"/>
      <c r="J29" s="20"/>
      <c r="K29" s="20"/>
      <c r="L29" s="20"/>
      <c r="M29" s="20"/>
      <c r="N29" s="1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60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23.25">
      <c r="A30" s="2"/>
      <c r="B30" s="2"/>
      <c r="C30" s="2"/>
      <c r="D30" s="2"/>
      <c r="E30" s="2"/>
      <c r="F30" s="24" t="s">
        <v>7</v>
      </c>
      <c r="G30" s="2"/>
      <c r="H30" s="2"/>
      <c r="I30" s="16"/>
      <c r="J30" s="20"/>
      <c r="K30" s="20"/>
      <c r="L30" s="20"/>
      <c r="M30" s="20"/>
      <c r="N30" s="1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60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5">
      <c r="A31" s="2"/>
      <c r="B31" s="2"/>
      <c r="C31" s="2"/>
      <c r="D31" s="2"/>
      <c r="E31" s="13"/>
      <c r="F31" s="15"/>
      <c r="G31" s="15"/>
      <c r="H31" s="2"/>
      <c r="I31" s="16"/>
      <c r="J31" s="20"/>
      <c r="K31" s="20"/>
      <c r="L31" s="20"/>
      <c r="M31" s="20"/>
      <c r="N31" s="16"/>
      <c r="O31" s="2"/>
      <c r="P31" s="2"/>
      <c r="Q31" s="2"/>
      <c r="R31" s="57">
        <f>U31*Z31+U33*Z33+U35*Z35</f>
        <v>222.1333265210894</v>
      </c>
      <c r="S31" s="2"/>
      <c r="T31" s="13"/>
      <c r="U31" s="19">
        <v>0.25</v>
      </c>
      <c r="V31" s="15"/>
      <c r="W31" s="14">
        <f>$J$3</f>
        <v>120</v>
      </c>
      <c r="X31" s="15"/>
      <c r="Y31" s="2"/>
      <c r="Z31" s="59">
        <f>V164</f>
        <v>426.53245369313356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5">
      <c r="A32" s="2"/>
      <c r="B32" s="2"/>
      <c r="C32" s="2"/>
      <c r="D32" s="2"/>
      <c r="E32" s="16"/>
      <c r="F32" s="20"/>
      <c r="G32" s="20"/>
      <c r="H32" s="2"/>
      <c r="I32" s="16"/>
      <c r="J32" s="20"/>
      <c r="K32" s="20"/>
      <c r="L32" s="20"/>
      <c r="M32" s="20"/>
      <c r="N32" s="17"/>
      <c r="O32" s="2"/>
      <c r="P32" s="2"/>
      <c r="Q32" s="2"/>
      <c r="R32" s="2"/>
      <c r="S32" s="2"/>
      <c r="T32" s="16"/>
      <c r="U32" s="20"/>
      <c r="V32" s="2"/>
      <c r="W32" s="2"/>
      <c r="X32" s="2"/>
      <c r="Y32" s="2"/>
      <c r="Z32" s="60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5">
      <c r="A33" s="2"/>
      <c r="B33" s="2"/>
      <c r="C33" s="2"/>
      <c r="D33" s="2"/>
      <c r="E33" s="16"/>
      <c r="F33" s="20"/>
      <c r="G33" s="20"/>
      <c r="H33" s="2"/>
      <c r="I33" s="16"/>
      <c r="J33" s="20"/>
      <c r="K33" s="20"/>
      <c r="L33" s="20"/>
      <c r="M33" s="20"/>
      <c r="N33" s="2"/>
      <c r="O33" s="19">
        <v>0.25</v>
      </c>
      <c r="P33" s="15"/>
      <c r="Q33" s="35">
        <f>$D$5</f>
        <v>7</v>
      </c>
      <c r="R33" s="15"/>
      <c r="S33" s="2"/>
      <c r="T33" s="13"/>
      <c r="U33" s="19">
        <v>0.5</v>
      </c>
      <c r="V33" s="15"/>
      <c r="W33" s="14">
        <f>$J$4</f>
        <v>70</v>
      </c>
      <c r="X33" s="15"/>
      <c r="Y33" s="2"/>
      <c r="Z33" s="59">
        <f>V165</f>
        <v>211.37547772256073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5">
      <c r="A34" s="2"/>
      <c r="B34" s="2"/>
      <c r="C34" s="2"/>
      <c r="D34" s="2"/>
      <c r="E34" s="16"/>
      <c r="F34" s="20"/>
      <c r="G34" s="20"/>
      <c r="H34" s="2"/>
      <c r="I34" s="16"/>
      <c r="J34" s="20"/>
      <c r="K34" s="20"/>
      <c r="L34" s="20"/>
      <c r="M34" s="20"/>
      <c r="N34" s="2"/>
      <c r="O34" s="2"/>
      <c r="P34" s="2"/>
      <c r="Q34" s="2"/>
      <c r="R34" s="2"/>
      <c r="S34" s="2"/>
      <c r="T34" s="16"/>
      <c r="U34" s="18"/>
      <c r="V34" s="2"/>
      <c r="W34" s="18"/>
      <c r="X34" s="18"/>
      <c r="Y34" s="2"/>
      <c r="Z34" s="60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5">
      <c r="A35" s="2"/>
      <c r="B35" s="2"/>
      <c r="C35" s="2"/>
      <c r="D35" s="2"/>
      <c r="E35" s="16"/>
      <c r="F35" s="20"/>
      <c r="G35" s="20"/>
      <c r="H35" s="2"/>
      <c r="I35" s="16"/>
      <c r="J35" s="20"/>
      <c r="K35" s="20"/>
      <c r="L35" s="20"/>
      <c r="M35" s="20"/>
      <c r="N35" s="2"/>
      <c r="O35" s="2"/>
      <c r="P35" s="2"/>
      <c r="Q35" s="2"/>
      <c r="R35" s="2"/>
      <c r="S35" s="2"/>
      <c r="T35" s="15"/>
      <c r="U35" s="19">
        <v>0.25</v>
      </c>
      <c r="V35" s="15"/>
      <c r="W35" s="12">
        <f>$J$5</f>
        <v>30</v>
      </c>
      <c r="X35" s="2"/>
      <c r="Y35" s="2"/>
      <c r="Z35" s="59">
        <f>V166</f>
        <v>39.24989694610254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21">
      <c r="A36" s="2"/>
      <c r="B36" s="28" t="s">
        <v>11</v>
      </c>
      <c r="C36" s="2"/>
      <c r="D36" s="2"/>
      <c r="E36" s="16"/>
      <c r="F36" s="20"/>
      <c r="G36" s="20"/>
      <c r="H36" s="2"/>
      <c r="I36" s="16"/>
      <c r="J36" s="20"/>
      <c r="K36" s="20"/>
      <c r="L36" s="20"/>
      <c r="M36" s="20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5.75" thickBot="1">
      <c r="A37" s="2"/>
      <c r="B37" s="2"/>
      <c r="C37" s="2"/>
      <c r="D37" s="2"/>
      <c r="E37" s="16"/>
      <c r="F37" s="20"/>
      <c r="G37" s="20"/>
      <c r="H37" s="2"/>
      <c r="I37" s="16"/>
      <c r="J37" s="20"/>
      <c r="K37" s="20"/>
      <c r="L37" s="57">
        <f>N39</f>
        <v>-100</v>
      </c>
      <c r="M37" s="20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24" thickBot="1">
      <c r="A38" s="2"/>
      <c r="B38" s="32">
        <f>IF(G29&gt;0,G29,0)</f>
        <v>16.295828936179475</v>
      </c>
      <c r="C38" s="27" t="s">
        <v>10</v>
      </c>
      <c r="D38" s="2"/>
      <c r="E38" s="16"/>
      <c r="F38" s="20"/>
      <c r="G38" s="20"/>
      <c r="H38" s="2"/>
      <c r="I38" s="17"/>
      <c r="J38" s="18"/>
      <c r="K38" s="25" t="s">
        <v>8</v>
      </c>
      <c r="L38" s="18"/>
      <c r="M38" s="20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15">
      <c r="A39" s="2"/>
      <c r="B39" s="2"/>
      <c r="C39" s="2"/>
      <c r="D39" s="2"/>
      <c r="E39" s="16"/>
      <c r="F39" s="20"/>
      <c r="G39" s="20"/>
      <c r="H39" s="2"/>
      <c r="I39" s="2"/>
      <c r="J39" s="19">
        <f>1-J24</f>
        <v>0.8</v>
      </c>
      <c r="K39" s="2"/>
      <c r="L39" s="2"/>
      <c r="M39" s="2"/>
      <c r="N39" s="52">
        <f>-D9</f>
        <v>-100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5">
      <c r="A40" s="2"/>
      <c r="B40" s="2"/>
      <c r="C40" s="2"/>
      <c r="D40" s="2"/>
      <c r="E40" s="16"/>
      <c r="F40" s="20"/>
      <c r="G40" s="2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15">
      <c r="A41" s="2"/>
      <c r="B41" s="2"/>
      <c r="C41" s="2"/>
      <c r="D41" s="2"/>
      <c r="E41" s="16"/>
      <c r="F41" s="20"/>
      <c r="G41" s="20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15">
      <c r="A42" s="2"/>
      <c r="B42" s="2"/>
      <c r="C42" s="2"/>
      <c r="D42" s="2"/>
      <c r="E42" s="16"/>
      <c r="F42" s="20"/>
      <c r="G42" s="2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15">
      <c r="A43" s="2"/>
      <c r="B43" s="2"/>
      <c r="C43" s="2"/>
      <c r="D43" s="2"/>
      <c r="E43" s="16"/>
      <c r="F43" s="20"/>
      <c r="G43" s="20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5">
      <c r="A44" s="2"/>
      <c r="B44" s="2"/>
      <c r="C44" s="2"/>
      <c r="D44" s="2"/>
      <c r="E44" s="16"/>
      <c r="F44" s="20"/>
      <c r="G44" s="2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ht="23.25">
      <c r="A45" s="2"/>
      <c r="B45" s="2"/>
      <c r="C45" s="2"/>
      <c r="D45" s="2"/>
      <c r="E45" s="17"/>
      <c r="F45" s="25" t="s">
        <v>8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52">
        <v>0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 ht="23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 t="s">
        <v>58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3">
        <v>1</v>
      </c>
      <c r="V55" s="33">
        <v>2</v>
      </c>
      <c r="W55" s="33">
        <v>3</v>
      </c>
      <c r="X55" s="33">
        <v>4</v>
      </c>
      <c r="Y55" s="33">
        <v>5</v>
      </c>
      <c r="Z55" s="33">
        <v>6</v>
      </c>
      <c r="AA55" s="33">
        <v>7</v>
      </c>
      <c r="AB55" s="33">
        <v>8</v>
      </c>
      <c r="AC55" s="33">
        <v>9</v>
      </c>
      <c r="AD55" s="33">
        <v>10</v>
      </c>
      <c r="AE55" s="33">
        <v>11</v>
      </c>
      <c r="AF55" s="33">
        <v>12</v>
      </c>
      <c r="AG55" s="33">
        <v>13</v>
      </c>
      <c r="AH55" s="33">
        <v>14</v>
      </c>
      <c r="AI55" s="33">
        <v>15</v>
      </c>
      <c r="AJ55" s="33">
        <v>16</v>
      </c>
      <c r="AK55" s="33">
        <v>17</v>
      </c>
      <c r="AL55" s="33">
        <v>18</v>
      </c>
      <c r="AM55" s="33">
        <v>19</v>
      </c>
      <c r="AN55" s="33">
        <v>20</v>
      </c>
      <c r="AO55" s="33">
        <v>21</v>
      </c>
      <c r="AP55" s="33">
        <v>22</v>
      </c>
      <c r="AQ55" s="33">
        <v>23</v>
      </c>
      <c r="AR55" s="33">
        <v>24</v>
      </c>
      <c r="AS55" s="33">
        <v>25</v>
      </c>
      <c r="AT55" s="33">
        <v>26</v>
      </c>
      <c r="AU55" s="33">
        <v>27</v>
      </c>
      <c r="AV55" s="33">
        <v>28</v>
      </c>
      <c r="AW55" s="33">
        <v>29</v>
      </c>
      <c r="AX55" s="33">
        <v>30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2" t="s">
        <v>39</v>
      </c>
      <c r="N56" s="34">
        <f>$D$7*365*1000/($Q$15*10^6)</f>
        <v>0.06790697674418604</v>
      </c>
      <c r="O56" s="2"/>
      <c r="P56" s="2"/>
      <c r="Q56" s="2"/>
      <c r="R56" s="2"/>
      <c r="S56" s="22" t="s">
        <v>30</v>
      </c>
      <c r="T56" s="5" t="s">
        <v>48</v>
      </c>
      <c r="U56" s="38">
        <f aca="true" t="shared" si="0" ref="U56:U64">P0</f>
        <v>8</v>
      </c>
      <c r="V56" s="37">
        <f aca="true" t="shared" si="1" ref="V56:AE64">P0*EXP(-$N56*(V$55-1))</f>
        <v>7.474779084564797</v>
      </c>
      <c r="W56" s="37">
        <f t="shared" si="1"/>
        <v>6.984040295380918</v>
      </c>
      <c r="X56" s="37">
        <f t="shared" si="1"/>
        <v>6.525519790708879</v>
      </c>
      <c r="Y56" s="37">
        <f t="shared" si="1"/>
        <v>6.0971023559380475</v>
      </c>
      <c r="Z56" s="37">
        <f t="shared" si="1"/>
        <v>5.696811645827058</v>
      </c>
      <c r="AA56" s="37">
        <f t="shared" si="1"/>
        <v>5.322801067366656</v>
      </c>
      <c r="AB56" s="37">
        <f t="shared" si="1"/>
        <v>4.973345261206433</v>
      </c>
      <c r="AC56" s="37">
        <f t="shared" si="1"/>
        <v>4.646832142348161</v>
      </c>
      <c r="AD56" s="37">
        <f t="shared" si="1"/>
        <v>4.3417554633884325</v>
      </c>
      <c r="AE56" s="37">
        <f t="shared" si="1"/>
        <v>4.056707866003849</v>
      </c>
      <c r="AF56" s="37">
        <f aca="true" t="shared" si="2" ref="AF56:AO64">P0*EXP(-$N56*(AF$55-1))</f>
        <v>3.790374388624383</v>
      </c>
      <c r="AG56" s="37">
        <f t="shared" si="2"/>
        <v>3.541526400344952</v>
      </c>
      <c r="AH56" s="37">
        <f t="shared" si="2"/>
        <v>3.3090159330915623</v>
      </c>
      <c r="AI56" s="37">
        <f t="shared" si="2"/>
        <v>3.09177038589556</v>
      </c>
      <c r="AJ56" s="37">
        <f t="shared" si="2"/>
        <v>2.88878757684612</v>
      </c>
      <c r="AK56" s="37">
        <f t="shared" si="2"/>
        <v>2.6991311198949997</v>
      </c>
      <c r="AL56" s="37">
        <f t="shared" si="2"/>
        <v>2.5219261051861377</v>
      </c>
      <c r="AM56" s="37">
        <f t="shared" si="2"/>
        <v>2.356355062982913</v>
      </c>
      <c r="AN56" s="37">
        <f t="shared" si="2"/>
        <v>2.20165419257413</v>
      </c>
      <c r="AO56" s="37">
        <f t="shared" si="2"/>
        <v>2.057109838762188</v>
      </c>
      <c r="AP56" s="37">
        <f aca="true" t="shared" si="3" ref="AP56:AX64">P0*EXP(-$N56*(AP$55-1))</f>
        <v>1.9220551996790078</v>
      </c>
      <c r="AQ56" s="37">
        <f t="shared" si="3"/>
        <v>1.795867250742458</v>
      </c>
      <c r="AR56" s="37">
        <f t="shared" si="3"/>
        <v>1.6779638705630762</v>
      </c>
      <c r="AS56" s="37">
        <f t="shared" si="3"/>
        <v>1.5678011555425342</v>
      </c>
      <c r="AT56" s="37">
        <f t="shared" si="3"/>
        <v>1.4648709107757316</v>
      </c>
      <c r="AU56" s="37">
        <f t="shared" si="3"/>
        <v>1.368698305681728</v>
      </c>
      <c r="AV56" s="37">
        <f t="shared" si="3"/>
        <v>1.278839683548632</v>
      </c>
      <c r="AW56" s="37">
        <f t="shared" si="3"/>
        <v>1.1948805148875972</v>
      </c>
      <c r="AX56" s="37">
        <f t="shared" si="3"/>
        <v>1.1164334851544784</v>
      </c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2" t="s">
        <v>40</v>
      </c>
      <c r="N57" s="34">
        <f>$D$7*365*1000/($Q$15*10^6)</f>
        <v>0.06790697674418604</v>
      </c>
      <c r="O57" s="2"/>
      <c r="P57" s="2"/>
      <c r="Q57" s="2"/>
      <c r="R57" s="2"/>
      <c r="S57" s="22" t="s">
        <v>31</v>
      </c>
      <c r="T57" s="5" t="s">
        <v>48</v>
      </c>
      <c r="U57" s="38">
        <f t="shared" si="0"/>
        <v>8</v>
      </c>
      <c r="V57" s="37">
        <f t="shared" si="1"/>
        <v>7.474779084564797</v>
      </c>
      <c r="W57" s="37">
        <f t="shared" si="1"/>
        <v>6.984040295380918</v>
      </c>
      <c r="X57" s="37">
        <f t="shared" si="1"/>
        <v>6.525519790708879</v>
      </c>
      <c r="Y57" s="37">
        <f t="shared" si="1"/>
        <v>6.0971023559380475</v>
      </c>
      <c r="Z57" s="37">
        <f t="shared" si="1"/>
        <v>5.696811645827058</v>
      </c>
      <c r="AA57" s="37">
        <f t="shared" si="1"/>
        <v>5.322801067366656</v>
      </c>
      <c r="AB57" s="37">
        <f t="shared" si="1"/>
        <v>4.973345261206433</v>
      </c>
      <c r="AC57" s="37">
        <f t="shared" si="1"/>
        <v>4.646832142348161</v>
      </c>
      <c r="AD57" s="37">
        <f t="shared" si="1"/>
        <v>4.3417554633884325</v>
      </c>
      <c r="AE57" s="37">
        <f t="shared" si="1"/>
        <v>4.056707866003849</v>
      </c>
      <c r="AF57" s="37">
        <f t="shared" si="2"/>
        <v>3.790374388624383</v>
      </c>
      <c r="AG57" s="37">
        <f t="shared" si="2"/>
        <v>3.541526400344952</v>
      </c>
      <c r="AH57" s="37">
        <f t="shared" si="2"/>
        <v>3.3090159330915623</v>
      </c>
      <c r="AI57" s="37">
        <f t="shared" si="2"/>
        <v>3.09177038589556</v>
      </c>
      <c r="AJ57" s="37">
        <f t="shared" si="2"/>
        <v>2.88878757684612</v>
      </c>
      <c r="AK57" s="37">
        <f t="shared" si="2"/>
        <v>2.6991311198949997</v>
      </c>
      <c r="AL57" s="37">
        <f t="shared" si="2"/>
        <v>2.5219261051861377</v>
      </c>
      <c r="AM57" s="37">
        <f t="shared" si="2"/>
        <v>2.356355062982913</v>
      </c>
      <c r="AN57" s="37">
        <f t="shared" si="2"/>
        <v>2.20165419257413</v>
      </c>
      <c r="AO57" s="37">
        <f t="shared" si="2"/>
        <v>2.057109838762188</v>
      </c>
      <c r="AP57" s="37">
        <f t="shared" si="3"/>
        <v>1.9220551996790078</v>
      </c>
      <c r="AQ57" s="37">
        <f t="shared" si="3"/>
        <v>1.795867250742458</v>
      </c>
      <c r="AR57" s="37">
        <f t="shared" si="3"/>
        <v>1.6779638705630762</v>
      </c>
      <c r="AS57" s="37">
        <f t="shared" si="3"/>
        <v>1.5678011555425342</v>
      </c>
      <c r="AT57" s="37">
        <f t="shared" si="3"/>
        <v>1.4648709107757316</v>
      </c>
      <c r="AU57" s="37">
        <f t="shared" si="3"/>
        <v>1.368698305681728</v>
      </c>
      <c r="AV57" s="37">
        <f t="shared" si="3"/>
        <v>1.278839683548632</v>
      </c>
      <c r="AW57" s="37">
        <f t="shared" si="3"/>
        <v>1.1948805148875972</v>
      </c>
      <c r="AX57" s="37">
        <f t="shared" si="3"/>
        <v>1.1164334851544784</v>
      </c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2" t="s">
        <v>41</v>
      </c>
      <c r="N58" s="34">
        <f>$D$7*365*1000/($Q$15*10^6)</f>
        <v>0.06790697674418604</v>
      </c>
      <c r="O58" s="2"/>
      <c r="P58" s="2"/>
      <c r="Q58" s="2"/>
      <c r="R58" s="2"/>
      <c r="S58" s="22" t="s">
        <v>32</v>
      </c>
      <c r="T58" s="5" t="s">
        <v>48</v>
      </c>
      <c r="U58" s="38">
        <f t="shared" si="0"/>
        <v>8</v>
      </c>
      <c r="V58" s="37">
        <f t="shared" si="1"/>
        <v>7.474779084564797</v>
      </c>
      <c r="W58" s="37">
        <f t="shared" si="1"/>
        <v>6.984040295380918</v>
      </c>
      <c r="X58" s="37">
        <f t="shared" si="1"/>
        <v>6.525519790708879</v>
      </c>
      <c r="Y58" s="37">
        <f t="shared" si="1"/>
        <v>6.0971023559380475</v>
      </c>
      <c r="Z58" s="37">
        <f t="shared" si="1"/>
        <v>5.696811645827058</v>
      </c>
      <c r="AA58" s="37">
        <f t="shared" si="1"/>
        <v>5.322801067366656</v>
      </c>
      <c r="AB58" s="37">
        <f t="shared" si="1"/>
        <v>4.973345261206433</v>
      </c>
      <c r="AC58" s="37">
        <f t="shared" si="1"/>
        <v>4.646832142348161</v>
      </c>
      <c r="AD58" s="37">
        <f t="shared" si="1"/>
        <v>4.3417554633884325</v>
      </c>
      <c r="AE58" s="37">
        <f t="shared" si="1"/>
        <v>4.056707866003849</v>
      </c>
      <c r="AF58" s="37">
        <f t="shared" si="2"/>
        <v>3.790374388624383</v>
      </c>
      <c r="AG58" s="37">
        <f t="shared" si="2"/>
        <v>3.541526400344952</v>
      </c>
      <c r="AH58" s="37">
        <f t="shared" si="2"/>
        <v>3.3090159330915623</v>
      </c>
      <c r="AI58" s="37">
        <f t="shared" si="2"/>
        <v>3.09177038589556</v>
      </c>
      <c r="AJ58" s="37">
        <f t="shared" si="2"/>
        <v>2.88878757684612</v>
      </c>
      <c r="AK58" s="37">
        <f t="shared" si="2"/>
        <v>2.6991311198949997</v>
      </c>
      <c r="AL58" s="37">
        <f t="shared" si="2"/>
        <v>2.5219261051861377</v>
      </c>
      <c r="AM58" s="37">
        <f t="shared" si="2"/>
        <v>2.356355062982913</v>
      </c>
      <c r="AN58" s="37">
        <f t="shared" si="2"/>
        <v>2.20165419257413</v>
      </c>
      <c r="AO58" s="37">
        <f t="shared" si="2"/>
        <v>2.057109838762188</v>
      </c>
      <c r="AP58" s="37">
        <f t="shared" si="3"/>
        <v>1.9220551996790078</v>
      </c>
      <c r="AQ58" s="37">
        <f t="shared" si="3"/>
        <v>1.795867250742458</v>
      </c>
      <c r="AR58" s="37">
        <f t="shared" si="3"/>
        <v>1.6779638705630762</v>
      </c>
      <c r="AS58" s="37">
        <f t="shared" si="3"/>
        <v>1.5678011555425342</v>
      </c>
      <c r="AT58" s="37">
        <f t="shared" si="3"/>
        <v>1.4648709107757316</v>
      </c>
      <c r="AU58" s="37">
        <f t="shared" si="3"/>
        <v>1.368698305681728</v>
      </c>
      <c r="AV58" s="37">
        <f t="shared" si="3"/>
        <v>1.278839683548632</v>
      </c>
      <c r="AW58" s="37">
        <f t="shared" si="3"/>
        <v>1.1948805148875972</v>
      </c>
      <c r="AX58" s="37">
        <f t="shared" si="3"/>
        <v>1.1164334851544784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2" t="s">
        <v>42</v>
      </c>
      <c r="N59" s="34">
        <f>$D$7*365*1000/($Q$24*10^6)</f>
        <v>0.13272727272727272</v>
      </c>
      <c r="O59" s="2"/>
      <c r="P59" s="2"/>
      <c r="Q59" s="2"/>
      <c r="R59" s="2"/>
      <c r="S59" s="22" t="s">
        <v>33</v>
      </c>
      <c r="T59" s="5" t="s">
        <v>48</v>
      </c>
      <c r="U59" s="38">
        <f t="shared" si="0"/>
        <v>8</v>
      </c>
      <c r="V59" s="37">
        <f t="shared" si="1"/>
        <v>7.005631103018313</v>
      </c>
      <c r="W59" s="37">
        <f t="shared" si="1"/>
        <v>6.134858393947198</v>
      </c>
      <c r="X59" s="37">
        <f t="shared" si="1"/>
        <v>5.372319347156183</v>
      </c>
      <c r="Y59" s="37">
        <f t="shared" si="1"/>
        <v>4.7045609392230485</v>
      </c>
      <c r="Z59" s="37">
        <f t="shared" si="1"/>
        <v>4.119802305233255</v>
      </c>
      <c r="AA59" s="37">
        <f t="shared" si="1"/>
        <v>3.607726895978579</v>
      </c>
      <c r="AB59" s="37">
        <f t="shared" si="1"/>
        <v>3.159300469207906</v>
      </c>
      <c r="AC59" s="37">
        <f t="shared" si="1"/>
        <v>2.766611703857907</v>
      </c>
      <c r="AD59" s="37">
        <f t="shared" si="1"/>
        <v>2.42273262531518</v>
      </c>
      <c r="AE59" s="37">
        <f t="shared" si="1"/>
        <v>2.121596379275655</v>
      </c>
      <c r="AF59" s="37">
        <f t="shared" si="2"/>
        <v>1.8578901978380706</v>
      </c>
      <c r="AG59" s="37">
        <f t="shared" si="2"/>
        <v>1.6269616694959042</v>
      </c>
      <c r="AH59" s="37">
        <f t="shared" si="2"/>
        <v>1.4247366594048885</v>
      </c>
      <c r="AI59" s="37">
        <f t="shared" si="2"/>
        <v>1.2476474318421618</v>
      </c>
      <c r="AJ59" s="37">
        <f t="shared" si="2"/>
        <v>1.0925697067642963</v>
      </c>
      <c r="AK59" s="37">
        <f t="shared" si="2"/>
        <v>0.956767539990444</v>
      </c>
      <c r="AL59" s="37">
        <f t="shared" si="2"/>
        <v>0.8378450545644214</v>
      </c>
      <c r="AM59" s="37">
        <f t="shared" si="2"/>
        <v>0.7337041717208231</v>
      </c>
      <c r="AN59" s="37">
        <f t="shared" si="2"/>
        <v>0.6425075957277112</v>
      </c>
      <c r="AO59" s="37">
        <f t="shared" si="2"/>
        <v>0.5626463995694462</v>
      </c>
      <c r="AP59" s="37">
        <f t="shared" si="3"/>
        <v>0.49271163960312264</v>
      </c>
      <c r="AQ59" s="37">
        <f t="shared" si="3"/>
        <v>0.43146949840284815</v>
      </c>
      <c r="AR59" s="37">
        <f t="shared" si="3"/>
        <v>0.3778395172518379</v>
      </c>
      <c r="AS59" s="37">
        <f t="shared" si="3"/>
        <v>0.33087553425111244</v>
      </c>
      <c r="AT59" s="37">
        <f t="shared" si="3"/>
        <v>0.2897489917471744</v>
      </c>
      <c r="AU59" s="37">
        <f t="shared" si="3"/>
        <v>0.2537343185815252</v>
      </c>
      <c r="AV59" s="37">
        <f t="shared" si="3"/>
        <v>0.22219612926973625</v>
      </c>
      <c r="AW59" s="37">
        <f t="shared" si="3"/>
        <v>0.19457801427279273</v>
      </c>
      <c r="AX59" s="37">
        <f t="shared" si="3"/>
        <v>0.17039272359412724</v>
      </c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2" t="s">
        <v>43</v>
      </c>
      <c r="N60" s="34">
        <f>$D$7*365*1000/($Q$24*10^6)</f>
        <v>0.13272727272727272</v>
      </c>
      <c r="O60" s="2"/>
      <c r="P60" s="2"/>
      <c r="Q60" s="2"/>
      <c r="R60" s="2"/>
      <c r="S60" s="22" t="s">
        <v>34</v>
      </c>
      <c r="T60" s="5" t="s">
        <v>48</v>
      </c>
      <c r="U60" s="38">
        <f t="shared" si="0"/>
        <v>8</v>
      </c>
      <c r="V60" s="37">
        <f t="shared" si="1"/>
        <v>7.005631103018313</v>
      </c>
      <c r="W60" s="37">
        <f t="shared" si="1"/>
        <v>6.134858393947198</v>
      </c>
      <c r="X60" s="37">
        <f t="shared" si="1"/>
        <v>5.372319347156183</v>
      </c>
      <c r="Y60" s="37">
        <f t="shared" si="1"/>
        <v>4.7045609392230485</v>
      </c>
      <c r="Z60" s="37">
        <f t="shared" si="1"/>
        <v>4.119802305233255</v>
      </c>
      <c r="AA60" s="37">
        <f t="shared" si="1"/>
        <v>3.607726895978579</v>
      </c>
      <c r="AB60" s="37">
        <f t="shared" si="1"/>
        <v>3.159300469207906</v>
      </c>
      <c r="AC60" s="37">
        <f t="shared" si="1"/>
        <v>2.766611703857907</v>
      </c>
      <c r="AD60" s="37">
        <f t="shared" si="1"/>
        <v>2.42273262531518</v>
      </c>
      <c r="AE60" s="37">
        <f t="shared" si="1"/>
        <v>2.121596379275655</v>
      </c>
      <c r="AF60" s="37">
        <f t="shared" si="2"/>
        <v>1.8578901978380706</v>
      </c>
      <c r="AG60" s="37">
        <f t="shared" si="2"/>
        <v>1.6269616694959042</v>
      </c>
      <c r="AH60" s="37">
        <f t="shared" si="2"/>
        <v>1.4247366594048885</v>
      </c>
      <c r="AI60" s="37">
        <f t="shared" si="2"/>
        <v>1.2476474318421618</v>
      </c>
      <c r="AJ60" s="37">
        <f t="shared" si="2"/>
        <v>1.0925697067642963</v>
      </c>
      <c r="AK60" s="37">
        <f t="shared" si="2"/>
        <v>0.956767539990444</v>
      </c>
      <c r="AL60" s="37">
        <f t="shared" si="2"/>
        <v>0.8378450545644214</v>
      </c>
      <c r="AM60" s="37">
        <f t="shared" si="2"/>
        <v>0.7337041717208231</v>
      </c>
      <c r="AN60" s="37">
        <f t="shared" si="2"/>
        <v>0.6425075957277112</v>
      </c>
      <c r="AO60" s="37">
        <f t="shared" si="2"/>
        <v>0.5626463995694462</v>
      </c>
      <c r="AP60" s="37">
        <f t="shared" si="3"/>
        <v>0.49271163960312264</v>
      </c>
      <c r="AQ60" s="37">
        <f t="shared" si="3"/>
        <v>0.43146949840284815</v>
      </c>
      <c r="AR60" s="37">
        <f t="shared" si="3"/>
        <v>0.3778395172518379</v>
      </c>
      <c r="AS60" s="37">
        <f t="shared" si="3"/>
        <v>0.33087553425111244</v>
      </c>
      <c r="AT60" s="37">
        <f t="shared" si="3"/>
        <v>0.2897489917471744</v>
      </c>
      <c r="AU60" s="37">
        <f t="shared" si="3"/>
        <v>0.2537343185815252</v>
      </c>
      <c r="AV60" s="37">
        <f t="shared" si="3"/>
        <v>0.22219612926973625</v>
      </c>
      <c r="AW60" s="37">
        <f t="shared" si="3"/>
        <v>0.19457801427279273</v>
      </c>
      <c r="AX60" s="37">
        <f t="shared" si="3"/>
        <v>0.17039272359412724</v>
      </c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2" t="s">
        <v>44</v>
      </c>
      <c r="N61" s="34">
        <f>$D$7*365*1000/($Q$24*10^6)</f>
        <v>0.13272727272727272</v>
      </c>
      <c r="O61" s="2"/>
      <c r="P61" s="2"/>
      <c r="Q61" s="2"/>
      <c r="R61" s="2"/>
      <c r="S61" s="22" t="s">
        <v>35</v>
      </c>
      <c r="T61" s="5" t="s">
        <v>48</v>
      </c>
      <c r="U61" s="38">
        <f t="shared" si="0"/>
        <v>8</v>
      </c>
      <c r="V61" s="37">
        <f t="shared" si="1"/>
        <v>7.005631103018313</v>
      </c>
      <c r="W61" s="37">
        <f t="shared" si="1"/>
        <v>6.134858393947198</v>
      </c>
      <c r="X61" s="37">
        <f t="shared" si="1"/>
        <v>5.372319347156183</v>
      </c>
      <c r="Y61" s="37">
        <f t="shared" si="1"/>
        <v>4.7045609392230485</v>
      </c>
      <c r="Z61" s="37">
        <f t="shared" si="1"/>
        <v>4.119802305233255</v>
      </c>
      <c r="AA61" s="37">
        <f t="shared" si="1"/>
        <v>3.607726895978579</v>
      </c>
      <c r="AB61" s="37">
        <f t="shared" si="1"/>
        <v>3.159300469207906</v>
      </c>
      <c r="AC61" s="37">
        <f t="shared" si="1"/>
        <v>2.766611703857907</v>
      </c>
      <c r="AD61" s="37">
        <f t="shared" si="1"/>
        <v>2.42273262531518</v>
      </c>
      <c r="AE61" s="37">
        <f t="shared" si="1"/>
        <v>2.121596379275655</v>
      </c>
      <c r="AF61" s="37">
        <f t="shared" si="2"/>
        <v>1.8578901978380706</v>
      </c>
      <c r="AG61" s="37">
        <f t="shared" si="2"/>
        <v>1.6269616694959042</v>
      </c>
      <c r="AH61" s="37">
        <f t="shared" si="2"/>
        <v>1.4247366594048885</v>
      </c>
      <c r="AI61" s="37">
        <f t="shared" si="2"/>
        <v>1.2476474318421618</v>
      </c>
      <c r="AJ61" s="37">
        <f t="shared" si="2"/>
        <v>1.0925697067642963</v>
      </c>
      <c r="AK61" s="37">
        <f t="shared" si="2"/>
        <v>0.956767539990444</v>
      </c>
      <c r="AL61" s="37">
        <f t="shared" si="2"/>
        <v>0.8378450545644214</v>
      </c>
      <c r="AM61" s="37">
        <f t="shared" si="2"/>
        <v>0.7337041717208231</v>
      </c>
      <c r="AN61" s="37">
        <f t="shared" si="2"/>
        <v>0.6425075957277112</v>
      </c>
      <c r="AO61" s="37">
        <f t="shared" si="2"/>
        <v>0.5626463995694462</v>
      </c>
      <c r="AP61" s="37">
        <f t="shared" si="3"/>
        <v>0.49271163960312264</v>
      </c>
      <c r="AQ61" s="37">
        <f t="shared" si="3"/>
        <v>0.43146949840284815</v>
      </c>
      <c r="AR61" s="37">
        <f t="shared" si="3"/>
        <v>0.3778395172518379</v>
      </c>
      <c r="AS61" s="37">
        <f t="shared" si="3"/>
        <v>0.33087553425111244</v>
      </c>
      <c r="AT61" s="37">
        <f t="shared" si="3"/>
        <v>0.2897489917471744</v>
      </c>
      <c r="AU61" s="37">
        <f t="shared" si="3"/>
        <v>0.2537343185815252</v>
      </c>
      <c r="AV61" s="37">
        <f t="shared" si="3"/>
        <v>0.22219612926973625</v>
      </c>
      <c r="AW61" s="37">
        <f t="shared" si="3"/>
        <v>0.19457801427279273</v>
      </c>
      <c r="AX61" s="37">
        <f t="shared" si="3"/>
        <v>0.17039272359412724</v>
      </c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2" t="s">
        <v>45</v>
      </c>
      <c r="N62" s="36">
        <f>$D$7*365*1000/($Q$33*10^6)</f>
        <v>0.41714285714285715</v>
      </c>
      <c r="O62" s="2"/>
      <c r="P62" s="2"/>
      <c r="Q62" s="2"/>
      <c r="R62" s="2"/>
      <c r="S62" s="22" t="s">
        <v>36</v>
      </c>
      <c r="T62" s="5" t="s">
        <v>48</v>
      </c>
      <c r="U62" s="38">
        <f t="shared" si="0"/>
        <v>8</v>
      </c>
      <c r="V62" s="37">
        <f t="shared" si="1"/>
        <v>5.2714142465823794</v>
      </c>
      <c r="W62" s="37">
        <f t="shared" si="1"/>
        <v>3.473476019883959</v>
      </c>
      <c r="X62" s="37">
        <f t="shared" si="1"/>
        <v>2.288766372047321</v>
      </c>
      <c r="Y62" s="37">
        <f t="shared" si="1"/>
        <v>1.508129457588614</v>
      </c>
      <c r="Z62" s="37">
        <f t="shared" si="1"/>
        <v>0.9937468885528968</v>
      </c>
      <c r="AA62" s="37">
        <f t="shared" si="1"/>
        <v>0.6548064382268317</v>
      </c>
      <c r="AB62" s="37">
        <f t="shared" si="1"/>
        <v>0.43146949840284815</v>
      </c>
      <c r="AC62" s="37">
        <f t="shared" si="1"/>
        <v>0.28430680760581584</v>
      </c>
      <c r="AD62" s="37">
        <f t="shared" si="1"/>
        <v>0.18733736950170662</v>
      </c>
      <c r="AE62" s="37">
        <f t="shared" si="1"/>
        <v>0.12344160981357044</v>
      </c>
      <c r="AF62" s="37">
        <f t="shared" si="2"/>
        <v>0.0813389825740398</v>
      </c>
      <c r="AG62" s="37">
        <f t="shared" si="2"/>
        <v>0.053596433942913704</v>
      </c>
      <c r="AH62" s="37">
        <f t="shared" si="2"/>
        <v>0.03531612568158583</v>
      </c>
      <c r="AI62" s="37">
        <f t="shared" si="2"/>
        <v>0.023270741006500673</v>
      </c>
      <c r="AJ62" s="37">
        <f t="shared" si="2"/>
        <v>0.015333714458774551</v>
      </c>
      <c r="AK62" s="37">
        <f t="shared" si="2"/>
        <v>0.010103795106376297</v>
      </c>
      <c r="AL62" s="37">
        <f t="shared" si="2"/>
        <v>0.006657661183537667</v>
      </c>
      <c r="AM62" s="37">
        <f t="shared" si="2"/>
        <v>0.00438691125147737</v>
      </c>
      <c r="AN62" s="37">
        <f t="shared" si="2"/>
        <v>0.0028906533086912926</v>
      </c>
      <c r="AO62" s="37">
        <f t="shared" si="2"/>
        <v>0.0019047288791707213</v>
      </c>
      <c r="AP62" s="37">
        <f t="shared" si="3"/>
        <v>0.0012550768686921793</v>
      </c>
      <c r="AQ62" s="37">
        <f t="shared" si="3"/>
        <v>0.0008270037607724938</v>
      </c>
      <c r="AR62" s="37">
        <f t="shared" si="3"/>
        <v>0.0005449349258141666</v>
      </c>
      <c r="AS62" s="37">
        <f t="shared" si="3"/>
        <v>0.000359072216424639</v>
      </c>
      <c r="AT62" s="37">
        <f t="shared" si="3"/>
        <v>0.00023660229965159397</v>
      </c>
      <c r="AU62" s="37">
        <f t="shared" si="3"/>
        <v>0.00015590359164469582</v>
      </c>
      <c r="AV62" s="37">
        <f t="shared" si="3"/>
        <v>0.00010272905176115129</v>
      </c>
      <c r="AW62" s="37">
        <f t="shared" si="3"/>
        <v>6.7690923373954E-05</v>
      </c>
      <c r="AX62" s="37">
        <f t="shared" si="3"/>
        <v>4.4603362229722115E-05</v>
      </c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2" t="s">
        <v>46</v>
      </c>
      <c r="N63" s="36">
        <f>$D$7*365*1000/($Q$33*10^6)</f>
        <v>0.41714285714285715</v>
      </c>
      <c r="O63" s="2"/>
      <c r="P63" s="2"/>
      <c r="Q63" s="2"/>
      <c r="R63" s="2"/>
      <c r="S63" s="22" t="s">
        <v>37</v>
      </c>
      <c r="T63" s="5" t="s">
        <v>48</v>
      </c>
      <c r="U63" s="38">
        <f t="shared" si="0"/>
        <v>8</v>
      </c>
      <c r="V63" s="37">
        <f t="shared" si="1"/>
        <v>5.2714142465823794</v>
      </c>
      <c r="W63" s="37">
        <f t="shared" si="1"/>
        <v>3.473476019883959</v>
      </c>
      <c r="X63" s="37">
        <f t="shared" si="1"/>
        <v>2.288766372047321</v>
      </c>
      <c r="Y63" s="37">
        <f t="shared" si="1"/>
        <v>1.508129457588614</v>
      </c>
      <c r="Z63" s="37">
        <f t="shared" si="1"/>
        <v>0.9937468885528968</v>
      </c>
      <c r="AA63" s="37">
        <f t="shared" si="1"/>
        <v>0.6548064382268317</v>
      </c>
      <c r="AB63" s="37">
        <f t="shared" si="1"/>
        <v>0.43146949840284815</v>
      </c>
      <c r="AC63" s="37">
        <f t="shared" si="1"/>
        <v>0.28430680760581584</v>
      </c>
      <c r="AD63" s="37">
        <f t="shared" si="1"/>
        <v>0.18733736950170662</v>
      </c>
      <c r="AE63" s="37">
        <f t="shared" si="1"/>
        <v>0.12344160981357044</v>
      </c>
      <c r="AF63" s="37">
        <f t="shared" si="2"/>
        <v>0.0813389825740398</v>
      </c>
      <c r="AG63" s="37">
        <f t="shared" si="2"/>
        <v>0.053596433942913704</v>
      </c>
      <c r="AH63" s="37">
        <f t="shared" si="2"/>
        <v>0.03531612568158583</v>
      </c>
      <c r="AI63" s="37">
        <f t="shared" si="2"/>
        <v>0.023270741006500673</v>
      </c>
      <c r="AJ63" s="37">
        <f t="shared" si="2"/>
        <v>0.015333714458774551</v>
      </c>
      <c r="AK63" s="37">
        <f t="shared" si="2"/>
        <v>0.010103795106376297</v>
      </c>
      <c r="AL63" s="37">
        <f t="shared" si="2"/>
        <v>0.006657661183537667</v>
      </c>
      <c r="AM63" s="37">
        <f t="shared" si="2"/>
        <v>0.00438691125147737</v>
      </c>
      <c r="AN63" s="37">
        <f t="shared" si="2"/>
        <v>0.0028906533086912926</v>
      </c>
      <c r="AO63" s="37">
        <f t="shared" si="2"/>
        <v>0.0019047288791707213</v>
      </c>
      <c r="AP63" s="37">
        <f t="shared" si="3"/>
        <v>0.0012550768686921793</v>
      </c>
      <c r="AQ63" s="37">
        <f t="shared" si="3"/>
        <v>0.0008270037607724938</v>
      </c>
      <c r="AR63" s="37">
        <f t="shared" si="3"/>
        <v>0.0005449349258141666</v>
      </c>
      <c r="AS63" s="37">
        <f t="shared" si="3"/>
        <v>0.000359072216424639</v>
      </c>
      <c r="AT63" s="37">
        <f t="shared" si="3"/>
        <v>0.00023660229965159397</v>
      </c>
      <c r="AU63" s="37">
        <f t="shared" si="3"/>
        <v>0.00015590359164469582</v>
      </c>
      <c r="AV63" s="37">
        <f t="shared" si="3"/>
        <v>0.00010272905176115129</v>
      </c>
      <c r="AW63" s="37">
        <f t="shared" si="3"/>
        <v>6.7690923373954E-05</v>
      </c>
      <c r="AX63" s="37">
        <f t="shared" si="3"/>
        <v>4.4603362229722115E-05</v>
      </c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2" t="s">
        <v>47</v>
      </c>
      <c r="N64" s="36">
        <f>$D$7*365*1000/($Q$33*10^6)</f>
        <v>0.41714285714285715</v>
      </c>
      <c r="O64" s="2"/>
      <c r="P64" s="2"/>
      <c r="Q64" s="2"/>
      <c r="R64" s="2"/>
      <c r="S64" s="22" t="s">
        <v>38</v>
      </c>
      <c r="T64" s="5" t="s">
        <v>48</v>
      </c>
      <c r="U64" s="38">
        <f t="shared" si="0"/>
        <v>8</v>
      </c>
      <c r="V64" s="37">
        <f t="shared" si="1"/>
        <v>5.2714142465823794</v>
      </c>
      <c r="W64" s="37">
        <f t="shared" si="1"/>
        <v>3.473476019883959</v>
      </c>
      <c r="X64" s="37">
        <f t="shared" si="1"/>
        <v>2.288766372047321</v>
      </c>
      <c r="Y64" s="37">
        <f t="shared" si="1"/>
        <v>1.508129457588614</v>
      </c>
      <c r="Z64" s="37">
        <f t="shared" si="1"/>
        <v>0.9937468885528968</v>
      </c>
      <c r="AA64" s="37">
        <f t="shared" si="1"/>
        <v>0.6548064382268317</v>
      </c>
      <c r="AB64" s="37">
        <f t="shared" si="1"/>
        <v>0.43146949840284815</v>
      </c>
      <c r="AC64" s="37">
        <f t="shared" si="1"/>
        <v>0.28430680760581584</v>
      </c>
      <c r="AD64" s="37">
        <f t="shared" si="1"/>
        <v>0.18733736950170662</v>
      </c>
      <c r="AE64" s="37">
        <f t="shared" si="1"/>
        <v>0.12344160981357044</v>
      </c>
      <c r="AF64" s="37">
        <f t="shared" si="2"/>
        <v>0.0813389825740398</v>
      </c>
      <c r="AG64" s="37">
        <f t="shared" si="2"/>
        <v>0.053596433942913704</v>
      </c>
      <c r="AH64" s="37">
        <f t="shared" si="2"/>
        <v>0.03531612568158583</v>
      </c>
      <c r="AI64" s="37">
        <f t="shared" si="2"/>
        <v>0.023270741006500673</v>
      </c>
      <c r="AJ64" s="37">
        <f t="shared" si="2"/>
        <v>0.015333714458774551</v>
      </c>
      <c r="AK64" s="37">
        <f t="shared" si="2"/>
        <v>0.010103795106376297</v>
      </c>
      <c r="AL64" s="37">
        <f t="shared" si="2"/>
        <v>0.006657661183537667</v>
      </c>
      <c r="AM64" s="37">
        <f t="shared" si="2"/>
        <v>0.00438691125147737</v>
      </c>
      <c r="AN64" s="37">
        <f t="shared" si="2"/>
        <v>0.0028906533086912926</v>
      </c>
      <c r="AO64" s="37">
        <f t="shared" si="2"/>
        <v>0.0019047288791707213</v>
      </c>
      <c r="AP64" s="37">
        <f t="shared" si="3"/>
        <v>0.0012550768686921793</v>
      </c>
      <c r="AQ64" s="37">
        <f t="shared" si="3"/>
        <v>0.0008270037607724938</v>
      </c>
      <c r="AR64" s="37">
        <f t="shared" si="3"/>
        <v>0.0005449349258141666</v>
      </c>
      <c r="AS64" s="37">
        <f t="shared" si="3"/>
        <v>0.000359072216424639</v>
      </c>
      <c r="AT64" s="37">
        <f t="shared" si="3"/>
        <v>0.00023660229965159397</v>
      </c>
      <c r="AU64" s="37">
        <f t="shared" si="3"/>
        <v>0.00015590359164469582</v>
      </c>
      <c r="AV64" s="37">
        <f t="shared" si="3"/>
        <v>0.00010272905176115129</v>
      </c>
      <c r="AW64" s="37">
        <f t="shared" si="3"/>
        <v>6.7690923373954E-05</v>
      </c>
      <c r="AX64" s="37">
        <f t="shared" si="3"/>
        <v>4.4603362229722115E-05</v>
      </c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33">
        <v>1</v>
      </c>
      <c r="V67" s="33">
        <v>2</v>
      </c>
      <c r="W67" s="33">
        <v>3</v>
      </c>
      <c r="X67" s="33">
        <v>4</v>
      </c>
      <c r="Y67" s="33">
        <v>5</v>
      </c>
      <c r="Z67" s="33">
        <v>6</v>
      </c>
      <c r="AA67" s="33">
        <v>7</v>
      </c>
      <c r="AB67" s="33">
        <v>8</v>
      </c>
      <c r="AC67" s="33">
        <v>9</v>
      </c>
      <c r="AD67" s="33">
        <v>10</v>
      </c>
      <c r="AE67" s="33">
        <v>11</v>
      </c>
      <c r="AF67" s="33">
        <v>12</v>
      </c>
      <c r="AG67" s="33">
        <v>13</v>
      </c>
      <c r="AH67" s="33">
        <v>14</v>
      </c>
      <c r="AI67" s="33">
        <v>15</v>
      </c>
      <c r="AJ67" s="33">
        <v>16</v>
      </c>
      <c r="AK67" s="33">
        <v>17</v>
      </c>
      <c r="AL67" s="33">
        <v>18</v>
      </c>
      <c r="AM67" s="33">
        <v>19</v>
      </c>
      <c r="AN67" s="33">
        <v>20</v>
      </c>
      <c r="AO67" s="33">
        <v>21</v>
      </c>
      <c r="AP67" s="33">
        <v>22</v>
      </c>
      <c r="AQ67" s="33">
        <v>23</v>
      </c>
      <c r="AR67" s="33">
        <v>24</v>
      </c>
      <c r="AS67" s="33">
        <v>25</v>
      </c>
      <c r="AT67" s="33">
        <v>26</v>
      </c>
      <c r="AU67" s="33">
        <v>27</v>
      </c>
      <c r="AV67" s="33">
        <v>28</v>
      </c>
      <c r="AW67" s="33">
        <v>29</v>
      </c>
      <c r="AX67" s="33">
        <v>30</v>
      </c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2" t="s">
        <v>49</v>
      </c>
      <c r="N68" s="39">
        <f>$J$3</f>
        <v>120</v>
      </c>
      <c r="O68" s="2"/>
      <c r="P68" s="2"/>
      <c r="Q68" s="2"/>
      <c r="R68" s="2"/>
      <c r="S68" s="43" t="s">
        <v>21</v>
      </c>
      <c r="T68" s="5" t="s">
        <v>10</v>
      </c>
      <c r="U68" s="41">
        <f>$N68*U56*365/1000</f>
        <v>350.4</v>
      </c>
      <c r="V68" s="42">
        <f>$N68*V56*365/1000</f>
        <v>327.3953239039381</v>
      </c>
      <c r="W68" s="42">
        <f aca="true" t="shared" si="4" ref="W68:AX76">$N68*W56*365/1000</f>
        <v>305.9009649376842</v>
      </c>
      <c r="X68" s="42">
        <f t="shared" si="4"/>
        <v>285.8177668330489</v>
      </c>
      <c r="Y68" s="42">
        <f t="shared" si="4"/>
        <v>267.05308319008645</v>
      </c>
      <c r="Z68" s="42">
        <f t="shared" si="4"/>
        <v>249.52035008722515</v>
      </c>
      <c r="AA68" s="42">
        <f t="shared" si="4"/>
        <v>233.13868675065953</v>
      </c>
      <c r="AB68" s="42">
        <f t="shared" si="4"/>
        <v>217.83252244084173</v>
      </c>
      <c r="AC68" s="42">
        <f t="shared" si="4"/>
        <v>203.53124783484944</v>
      </c>
      <c r="AD68" s="42">
        <f t="shared" si="4"/>
        <v>190.16888929641334</v>
      </c>
      <c r="AE68" s="42">
        <f t="shared" si="4"/>
        <v>177.6838045309686</v>
      </c>
      <c r="AF68" s="42">
        <f t="shared" si="4"/>
        <v>166.01839822174796</v>
      </c>
      <c r="AG68" s="42">
        <f t="shared" si="4"/>
        <v>155.1188563351089</v>
      </c>
      <c r="AH68" s="42">
        <f t="shared" si="4"/>
        <v>144.93489786941043</v>
      </c>
      <c r="AI68" s="42">
        <f t="shared" si="4"/>
        <v>135.41954290222554</v>
      </c>
      <c r="AJ68" s="42">
        <f t="shared" si="4"/>
        <v>126.52889586586006</v>
      </c>
      <c r="AK68" s="42">
        <f t="shared" si="4"/>
        <v>118.22194305140098</v>
      </c>
      <c r="AL68" s="42">
        <f t="shared" si="4"/>
        <v>110.46036340715283</v>
      </c>
      <c r="AM68" s="42">
        <f t="shared" si="4"/>
        <v>103.20835175865157</v>
      </c>
      <c r="AN68" s="42">
        <f t="shared" si="4"/>
        <v>96.43245363474688</v>
      </c>
      <c r="AO68" s="42">
        <f t="shared" si="4"/>
        <v>90.10141093778383</v>
      </c>
      <c r="AP68" s="42">
        <f t="shared" si="4"/>
        <v>84.18601774594053</v>
      </c>
      <c r="AQ68" s="42">
        <f t="shared" si="4"/>
        <v>78.65898558251966</v>
      </c>
      <c r="AR68" s="42">
        <f t="shared" si="4"/>
        <v>73.49481753066274</v>
      </c>
      <c r="AS68" s="42">
        <f t="shared" si="4"/>
        <v>68.669690612763</v>
      </c>
      <c r="AT68" s="42">
        <f t="shared" si="4"/>
        <v>64.16134589197705</v>
      </c>
      <c r="AU68" s="42">
        <f t="shared" si="4"/>
        <v>59.94898578885968</v>
      </c>
      <c r="AV68" s="42">
        <f t="shared" si="4"/>
        <v>56.013178139430075</v>
      </c>
      <c r="AW68" s="42">
        <f t="shared" si="4"/>
        <v>52.335766552076755</v>
      </c>
      <c r="AX68" s="42">
        <f t="shared" si="4"/>
        <v>48.89978664976616</v>
      </c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2" t="s">
        <v>50</v>
      </c>
      <c r="N69" s="39">
        <f>$J$4</f>
        <v>70</v>
      </c>
      <c r="O69" s="2"/>
      <c r="P69" s="2"/>
      <c r="Q69" s="2"/>
      <c r="R69" s="2"/>
      <c r="S69" s="43" t="s">
        <v>22</v>
      </c>
      <c r="T69" s="5" t="s">
        <v>10</v>
      </c>
      <c r="U69" s="41">
        <f aca="true" t="shared" si="5" ref="U69:V76">$N69*U57*365/1000</f>
        <v>204.4</v>
      </c>
      <c r="V69" s="42">
        <f t="shared" si="5"/>
        <v>190.98060561063056</v>
      </c>
      <c r="W69" s="42">
        <f t="shared" si="4"/>
        <v>178.44222954698245</v>
      </c>
      <c r="X69" s="42">
        <f t="shared" si="4"/>
        <v>166.72703065261186</v>
      </c>
      <c r="Y69" s="42">
        <f t="shared" si="4"/>
        <v>155.78096519421712</v>
      </c>
      <c r="Z69" s="42">
        <f t="shared" si="4"/>
        <v>145.55353755088134</v>
      </c>
      <c r="AA69" s="42">
        <f t="shared" si="4"/>
        <v>135.9975672712181</v>
      </c>
      <c r="AB69" s="42">
        <f t="shared" si="4"/>
        <v>127.06897142382437</v>
      </c>
      <c r="AC69" s="42">
        <f t="shared" si="4"/>
        <v>118.72656123699551</v>
      </c>
      <c r="AD69" s="42">
        <f t="shared" si="4"/>
        <v>110.93185208957445</v>
      </c>
      <c r="AE69" s="42">
        <f t="shared" si="4"/>
        <v>103.64888597639835</v>
      </c>
      <c r="AF69" s="42">
        <f t="shared" si="4"/>
        <v>96.844065629353</v>
      </c>
      <c r="AG69" s="42">
        <f t="shared" si="4"/>
        <v>90.48599952881352</v>
      </c>
      <c r="AH69" s="42">
        <f t="shared" si="4"/>
        <v>84.54535709048942</v>
      </c>
      <c r="AI69" s="42">
        <f t="shared" si="4"/>
        <v>78.99473335963154</v>
      </c>
      <c r="AJ69" s="42">
        <f t="shared" si="4"/>
        <v>73.80852258841837</v>
      </c>
      <c r="AK69" s="42">
        <f t="shared" si="4"/>
        <v>68.96280011331724</v>
      </c>
      <c r="AL69" s="42">
        <f t="shared" si="4"/>
        <v>64.43521198750582</v>
      </c>
      <c r="AM69" s="42">
        <f t="shared" si="4"/>
        <v>60.204871859213426</v>
      </c>
      <c r="AN69" s="42">
        <f t="shared" si="4"/>
        <v>56.252264620269024</v>
      </c>
      <c r="AO69" s="42">
        <f t="shared" si="4"/>
        <v>52.5591563803739</v>
      </c>
      <c r="AP69" s="42">
        <f t="shared" si="4"/>
        <v>49.10851035179865</v>
      </c>
      <c r="AQ69" s="42">
        <f t="shared" si="4"/>
        <v>45.884408256469804</v>
      </c>
      <c r="AR69" s="42">
        <f t="shared" si="4"/>
        <v>42.87197689288659</v>
      </c>
      <c r="AS69" s="42">
        <f t="shared" si="4"/>
        <v>40.05731952411175</v>
      </c>
      <c r="AT69" s="42">
        <f t="shared" si="4"/>
        <v>37.42745177031995</v>
      </c>
      <c r="AU69" s="42">
        <f t="shared" si="4"/>
        <v>34.970241710168146</v>
      </c>
      <c r="AV69" s="42">
        <f t="shared" si="4"/>
        <v>32.67435391466755</v>
      </c>
      <c r="AW69" s="42">
        <f t="shared" si="4"/>
        <v>30.52919715537811</v>
      </c>
      <c r="AX69" s="42">
        <f t="shared" si="4"/>
        <v>28.524875545696922</v>
      </c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2" t="s">
        <v>51</v>
      </c>
      <c r="N70" s="40">
        <f>$J$5</f>
        <v>30</v>
      </c>
      <c r="O70" s="2"/>
      <c r="P70" s="2"/>
      <c r="Q70" s="2"/>
      <c r="R70" s="2"/>
      <c r="S70" s="43" t="s">
        <v>23</v>
      </c>
      <c r="T70" s="5" t="s">
        <v>10</v>
      </c>
      <c r="U70" s="41">
        <f t="shared" si="5"/>
        <v>87.6</v>
      </c>
      <c r="V70" s="42">
        <f t="shared" si="5"/>
        <v>81.84883097598453</v>
      </c>
      <c r="W70" s="42">
        <f t="shared" si="4"/>
        <v>76.47524123442105</v>
      </c>
      <c r="X70" s="42">
        <f t="shared" si="4"/>
        <v>71.45444170826222</v>
      </c>
      <c r="Y70" s="42">
        <f t="shared" si="4"/>
        <v>66.76327079752161</v>
      </c>
      <c r="Z70" s="42">
        <f t="shared" si="4"/>
        <v>62.38008752180629</v>
      </c>
      <c r="AA70" s="42">
        <f t="shared" si="4"/>
        <v>58.28467168766488</v>
      </c>
      <c r="AB70" s="42">
        <f t="shared" si="4"/>
        <v>54.45813061021043</v>
      </c>
      <c r="AC70" s="42">
        <f t="shared" si="4"/>
        <v>50.88281195871236</v>
      </c>
      <c r="AD70" s="42">
        <f t="shared" si="4"/>
        <v>47.542222324103335</v>
      </c>
      <c r="AE70" s="42">
        <f t="shared" si="4"/>
        <v>44.42095113274215</v>
      </c>
      <c r="AF70" s="42">
        <f t="shared" si="4"/>
        <v>41.50459955543699</v>
      </c>
      <c r="AG70" s="42">
        <f t="shared" si="4"/>
        <v>38.77971408377722</v>
      </c>
      <c r="AH70" s="42">
        <f t="shared" si="4"/>
        <v>36.23372446735261</v>
      </c>
      <c r="AI70" s="42">
        <f t="shared" si="4"/>
        <v>33.854885725556386</v>
      </c>
      <c r="AJ70" s="42">
        <f t="shared" si="4"/>
        <v>31.632223966465016</v>
      </c>
      <c r="AK70" s="42">
        <f t="shared" si="4"/>
        <v>29.555485762850246</v>
      </c>
      <c r="AL70" s="42">
        <f t="shared" si="4"/>
        <v>27.615090851788207</v>
      </c>
      <c r="AM70" s="42">
        <f t="shared" si="4"/>
        <v>25.802087939662893</v>
      </c>
      <c r="AN70" s="42">
        <f t="shared" si="4"/>
        <v>24.10811340868672</v>
      </c>
      <c r="AO70" s="42">
        <f t="shared" si="4"/>
        <v>22.525352734445956</v>
      </c>
      <c r="AP70" s="42">
        <f t="shared" si="4"/>
        <v>21.046504436485133</v>
      </c>
      <c r="AQ70" s="42">
        <f t="shared" si="4"/>
        <v>19.664746395629916</v>
      </c>
      <c r="AR70" s="42">
        <f t="shared" si="4"/>
        <v>18.373704382665686</v>
      </c>
      <c r="AS70" s="42">
        <f t="shared" si="4"/>
        <v>17.16742265319075</v>
      </c>
      <c r="AT70" s="42">
        <f t="shared" si="4"/>
        <v>16.040336472994262</v>
      </c>
      <c r="AU70" s="42">
        <f t="shared" si="4"/>
        <v>14.98724644721492</v>
      </c>
      <c r="AV70" s="42">
        <f t="shared" si="4"/>
        <v>14.003294534857519</v>
      </c>
      <c r="AW70" s="42">
        <f t="shared" si="4"/>
        <v>13.083941638019189</v>
      </c>
      <c r="AX70" s="42">
        <f t="shared" si="4"/>
        <v>12.22494666244154</v>
      </c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2" t="s">
        <v>52</v>
      </c>
      <c r="N71" s="39">
        <f>$J$3</f>
        <v>120</v>
      </c>
      <c r="O71" s="2"/>
      <c r="P71" s="2"/>
      <c r="Q71" s="2"/>
      <c r="R71" s="2"/>
      <c r="S71" s="43" t="s">
        <v>24</v>
      </c>
      <c r="T71" s="5" t="s">
        <v>10</v>
      </c>
      <c r="U71" s="41">
        <f t="shared" si="5"/>
        <v>350.4</v>
      </c>
      <c r="V71" s="42">
        <f t="shared" si="5"/>
        <v>306.8466423122021</v>
      </c>
      <c r="W71" s="42">
        <f t="shared" si="4"/>
        <v>268.7067976548873</v>
      </c>
      <c r="X71" s="42">
        <f t="shared" si="4"/>
        <v>235.30758740544084</v>
      </c>
      <c r="Y71" s="42">
        <f t="shared" si="4"/>
        <v>206.05976913796954</v>
      </c>
      <c r="Z71" s="42">
        <f t="shared" si="4"/>
        <v>180.44734096921655</v>
      </c>
      <c r="AA71" s="42">
        <f t="shared" si="4"/>
        <v>158.01843804386178</v>
      </c>
      <c r="AB71" s="42">
        <f t="shared" si="4"/>
        <v>138.37736055130628</v>
      </c>
      <c r="AC71" s="42">
        <f t="shared" si="4"/>
        <v>121.17759262897633</v>
      </c>
      <c r="AD71" s="42">
        <f t="shared" si="4"/>
        <v>106.11568898880489</v>
      </c>
      <c r="AE71" s="42">
        <f t="shared" si="4"/>
        <v>92.92592141227371</v>
      </c>
      <c r="AF71" s="42">
        <f t="shared" si="4"/>
        <v>81.3755906653075</v>
      </c>
      <c r="AG71" s="42">
        <f t="shared" si="4"/>
        <v>71.2609211239206</v>
      </c>
      <c r="AH71" s="42">
        <f t="shared" si="4"/>
        <v>62.40346568193411</v>
      </c>
      <c r="AI71" s="42">
        <f t="shared" si="4"/>
        <v>54.64695751468668</v>
      </c>
      <c r="AJ71" s="42">
        <f t="shared" si="4"/>
        <v>47.854553156276175</v>
      </c>
      <c r="AK71" s="42">
        <f t="shared" si="4"/>
        <v>41.90641825158145</v>
      </c>
      <c r="AL71" s="42">
        <f t="shared" si="4"/>
        <v>36.69761338992165</v>
      </c>
      <c r="AM71" s="42">
        <f t="shared" si="4"/>
        <v>32.13624272137205</v>
      </c>
      <c r="AN71" s="42">
        <f t="shared" si="4"/>
        <v>28.141832692873752</v>
      </c>
      <c r="AO71" s="42">
        <f t="shared" si="4"/>
        <v>24.64391230114174</v>
      </c>
      <c r="AP71" s="42">
        <f t="shared" si="4"/>
        <v>21.580769814616772</v>
      </c>
      <c r="AQ71" s="42">
        <f t="shared" si="4"/>
        <v>18.89836403004475</v>
      </c>
      <c r="AR71" s="42">
        <f t="shared" si="4"/>
        <v>16.5493708556305</v>
      </c>
      <c r="AS71" s="42">
        <f t="shared" si="4"/>
        <v>14.492348400198725</v>
      </c>
      <c r="AT71" s="42">
        <f t="shared" si="4"/>
        <v>12.691005838526237</v>
      </c>
      <c r="AU71" s="42">
        <f t="shared" si="4"/>
        <v>11.113563153870802</v>
      </c>
      <c r="AV71" s="42">
        <f t="shared" si="4"/>
        <v>9.732190462014449</v>
      </c>
      <c r="AW71" s="42">
        <f t="shared" si="4"/>
        <v>8.522517025148321</v>
      </c>
      <c r="AX71" s="42">
        <f t="shared" si="4"/>
        <v>7.463201293422773</v>
      </c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2" t="s">
        <v>53</v>
      </c>
      <c r="N72" s="39">
        <f>$J$4</f>
        <v>70</v>
      </c>
      <c r="O72" s="2"/>
      <c r="P72" s="2"/>
      <c r="Q72" s="2"/>
      <c r="R72" s="2"/>
      <c r="S72" s="43" t="s">
        <v>25</v>
      </c>
      <c r="T72" s="5" t="s">
        <v>10</v>
      </c>
      <c r="U72" s="41">
        <f t="shared" si="5"/>
        <v>204.4</v>
      </c>
      <c r="V72" s="42">
        <f t="shared" si="5"/>
        <v>178.99387468211793</v>
      </c>
      <c r="W72" s="42">
        <f t="shared" si="4"/>
        <v>156.74563196535092</v>
      </c>
      <c r="X72" s="42">
        <f t="shared" si="4"/>
        <v>137.26275931984046</v>
      </c>
      <c r="Y72" s="42">
        <f t="shared" si="4"/>
        <v>120.20153199714889</v>
      </c>
      <c r="Z72" s="42">
        <f t="shared" si="4"/>
        <v>105.26094889870966</v>
      </c>
      <c r="AA72" s="42">
        <f t="shared" si="4"/>
        <v>92.17742219225269</v>
      </c>
      <c r="AB72" s="42">
        <f t="shared" si="4"/>
        <v>80.720126988262</v>
      </c>
      <c r="AC72" s="42">
        <f t="shared" si="4"/>
        <v>70.68692903356951</v>
      </c>
      <c r="AD72" s="42">
        <f t="shared" si="4"/>
        <v>61.900818576802855</v>
      </c>
      <c r="AE72" s="42">
        <f t="shared" si="4"/>
        <v>54.206787490492985</v>
      </c>
      <c r="AF72" s="42">
        <f t="shared" si="4"/>
        <v>47.469094554762705</v>
      </c>
      <c r="AG72" s="42">
        <f t="shared" si="4"/>
        <v>41.568870655620344</v>
      </c>
      <c r="AH72" s="42">
        <f t="shared" si="4"/>
        <v>36.402021647794896</v>
      </c>
      <c r="AI72" s="42">
        <f t="shared" si="4"/>
        <v>31.87739188356723</v>
      </c>
      <c r="AJ72" s="42">
        <f t="shared" si="4"/>
        <v>27.915156007827772</v>
      </c>
      <c r="AK72" s="42">
        <f t="shared" si="4"/>
        <v>24.445410646755843</v>
      </c>
      <c r="AL72" s="42">
        <f t="shared" si="4"/>
        <v>21.406941144120967</v>
      </c>
      <c r="AM72" s="42">
        <f t="shared" si="4"/>
        <v>18.74614158746703</v>
      </c>
      <c r="AN72" s="42">
        <f t="shared" si="4"/>
        <v>16.41606907084302</v>
      </c>
      <c r="AO72" s="42">
        <f t="shared" si="4"/>
        <v>14.37561550899935</v>
      </c>
      <c r="AP72" s="42">
        <f t="shared" si="4"/>
        <v>12.588782391859784</v>
      </c>
      <c r="AQ72" s="42">
        <f t="shared" si="4"/>
        <v>11.02404568419277</v>
      </c>
      <c r="AR72" s="42">
        <f t="shared" si="4"/>
        <v>9.653799665784458</v>
      </c>
      <c r="AS72" s="42">
        <f t="shared" si="4"/>
        <v>8.453869900115922</v>
      </c>
      <c r="AT72" s="42">
        <f t="shared" si="4"/>
        <v>7.403086739140306</v>
      </c>
      <c r="AU72" s="42">
        <f t="shared" si="4"/>
        <v>6.482911839757969</v>
      </c>
      <c r="AV72" s="42">
        <f t="shared" si="4"/>
        <v>5.677111102841761</v>
      </c>
      <c r="AW72" s="42">
        <f t="shared" si="4"/>
        <v>4.971468264669854</v>
      </c>
      <c r="AX72" s="42">
        <f t="shared" si="4"/>
        <v>4.353534087829951</v>
      </c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2" t="s">
        <v>54</v>
      </c>
      <c r="N73" s="40">
        <f>$J$5</f>
        <v>30</v>
      </c>
      <c r="O73" s="2"/>
      <c r="P73" s="2"/>
      <c r="Q73" s="2"/>
      <c r="R73" s="2"/>
      <c r="S73" s="43" t="s">
        <v>26</v>
      </c>
      <c r="T73" s="5" t="s">
        <v>10</v>
      </c>
      <c r="U73" s="41">
        <f t="shared" si="5"/>
        <v>87.6</v>
      </c>
      <c r="V73" s="42">
        <f t="shared" si="5"/>
        <v>76.71166057805053</v>
      </c>
      <c r="W73" s="42">
        <f t="shared" si="4"/>
        <v>67.17669941372182</v>
      </c>
      <c r="X73" s="42">
        <f t="shared" si="4"/>
        <v>58.82689685136021</v>
      </c>
      <c r="Y73" s="42">
        <f t="shared" si="4"/>
        <v>51.514942284492385</v>
      </c>
      <c r="Z73" s="42">
        <f t="shared" si="4"/>
        <v>45.11183524230414</v>
      </c>
      <c r="AA73" s="42">
        <f t="shared" si="4"/>
        <v>39.504609510965444</v>
      </c>
      <c r="AB73" s="42">
        <f t="shared" si="4"/>
        <v>34.59434013782657</v>
      </c>
      <c r="AC73" s="42">
        <f t="shared" si="4"/>
        <v>30.294398157244082</v>
      </c>
      <c r="AD73" s="42">
        <f t="shared" si="4"/>
        <v>26.528922247201223</v>
      </c>
      <c r="AE73" s="42">
        <f t="shared" si="4"/>
        <v>23.231480353068427</v>
      </c>
      <c r="AF73" s="42">
        <f t="shared" si="4"/>
        <v>20.343897666326875</v>
      </c>
      <c r="AG73" s="42">
        <f t="shared" si="4"/>
        <v>17.81523028098015</v>
      </c>
      <c r="AH73" s="42">
        <f t="shared" si="4"/>
        <v>15.600866420483527</v>
      </c>
      <c r="AI73" s="42">
        <f t="shared" si="4"/>
        <v>13.66173937867167</v>
      </c>
      <c r="AJ73" s="42">
        <f t="shared" si="4"/>
        <v>11.963638289069044</v>
      </c>
      <c r="AK73" s="42">
        <f t="shared" si="4"/>
        <v>10.476604562895362</v>
      </c>
      <c r="AL73" s="42">
        <f t="shared" si="4"/>
        <v>9.174403347480412</v>
      </c>
      <c r="AM73" s="42">
        <f t="shared" si="4"/>
        <v>8.034060680343012</v>
      </c>
      <c r="AN73" s="42">
        <f t="shared" si="4"/>
        <v>7.035458173218438</v>
      </c>
      <c r="AO73" s="42">
        <f t="shared" si="4"/>
        <v>6.160978075285435</v>
      </c>
      <c r="AP73" s="42">
        <f t="shared" si="4"/>
        <v>5.395192453654193</v>
      </c>
      <c r="AQ73" s="42">
        <f t="shared" si="4"/>
        <v>4.724591007511187</v>
      </c>
      <c r="AR73" s="42">
        <f t="shared" si="4"/>
        <v>4.137342713907625</v>
      </c>
      <c r="AS73" s="42">
        <f t="shared" si="4"/>
        <v>3.6230871000496814</v>
      </c>
      <c r="AT73" s="42">
        <f t="shared" si="4"/>
        <v>3.1727514596315594</v>
      </c>
      <c r="AU73" s="42">
        <f t="shared" si="4"/>
        <v>2.7783907884677004</v>
      </c>
      <c r="AV73" s="42">
        <f t="shared" si="4"/>
        <v>2.4330476155036123</v>
      </c>
      <c r="AW73" s="42">
        <f t="shared" si="4"/>
        <v>2.1306292562870803</v>
      </c>
      <c r="AX73" s="42">
        <f t="shared" si="4"/>
        <v>1.8658003233556932</v>
      </c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80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2" t="s">
        <v>55</v>
      </c>
      <c r="N74" s="39">
        <f>$J$3</f>
        <v>120</v>
      </c>
      <c r="O74" s="2"/>
      <c r="P74" s="2"/>
      <c r="Q74" s="2"/>
      <c r="R74" s="2"/>
      <c r="S74" s="43" t="s">
        <v>27</v>
      </c>
      <c r="T74" s="5" t="s">
        <v>10</v>
      </c>
      <c r="U74" s="41">
        <f t="shared" si="5"/>
        <v>350.4</v>
      </c>
      <c r="V74" s="42">
        <f t="shared" si="5"/>
        <v>230.88794400030824</v>
      </c>
      <c r="W74" s="42">
        <f t="shared" si="4"/>
        <v>152.1382496709174</v>
      </c>
      <c r="X74" s="42">
        <f t="shared" si="4"/>
        <v>100.24796709567265</v>
      </c>
      <c r="Y74" s="42">
        <f t="shared" si="4"/>
        <v>66.0560702423813</v>
      </c>
      <c r="Z74" s="42">
        <f t="shared" si="4"/>
        <v>43.52611371861688</v>
      </c>
      <c r="AA74" s="42">
        <f t="shared" si="4"/>
        <v>28.68052199433523</v>
      </c>
      <c r="AB74" s="42">
        <f t="shared" si="4"/>
        <v>18.89836403004475</v>
      </c>
      <c r="AC74" s="42">
        <f t="shared" si="4"/>
        <v>12.452638173134734</v>
      </c>
      <c r="AD74" s="42">
        <f t="shared" si="4"/>
        <v>8.205376784174751</v>
      </c>
      <c r="AE74" s="42">
        <f t="shared" si="4"/>
        <v>5.406742509834386</v>
      </c>
      <c r="AF74" s="42">
        <f t="shared" si="4"/>
        <v>3.5626474367429437</v>
      </c>
      <c r="AG74" s="42">
        <f t="shared" si="4"/>
        <v>2.3475238066996202</v>
      </c>
      <c r="AH74" s="42">
        <f t="shared" si="4"/>
        <v>1.5468463048534595</v>
      </c>
      <c r="AI74" s="42">
        <f t="shared" si="4"/>
        <v>1.0192584560847295</v>
      </c>
      <c r="AJ74" s="42">
        <f t="shared" si="4"/>
        <v>0.6716166932943254</v>
      </c>
      <c r="AK74" s="42">
        <f t="shared" si="4"/>
        <v>0.44254622565928187</v>
      </c>
      <c r="AL74" s="42">
        <f t="shared" si="4"/>
        <v>0.2916055598389498</v>
      </c>
      <c r="AM74" s="42">
        <f t="shared" si="4"/>
        <v>0.19214671281470877</v>
      </c>
      <c r="AN74" s="42">
        <f t="shared" si="4"/>
        <v>0.12661061492067863</v>
      </c>
      <c r="AO74" s="42">
        <f t="shared" si="4"/>
        <v>0.08342712490767759</v>
      </c>
      <c r="AP74" s="42">
        <f t="shared" si="4"/>
        <v>0.05497236684871746</v>
      </c>
      <c r="AQ74" s="42">
        <f t="shared" si="4"/>
        <v>0.036222764721835235</v>
      </c>
      <c r="AR74" s="42">
        <f t="shared" si="4"/>
        <v>0.023868149750660497</v>
      </c>
      <c r="AS74" s="42">
        <f t="shared" si="4"/>
        <v>0.01572736307939919</v>
      </c>
      <c r="AT74" s="42">
        <f t="shared" si="4"/>
        <v>0.010363180724739815</v>
      </c>
      <c r="AU74" s="42">
        <f t="shared" si="4"/>
        <v>0.006828577314037677</v>
      </c>
      <c r="AV74" s="42">
        <f t="shared" si="4"/>
        <v>0.004499532467138426</v>
      </c>
      <c r="AW74" s="42">
        <f t="shared" si="4"/>
        <v>0.0029648624437791852</v>
      </c>
      <c r="AX74" s="42">
        <f t="shared" si="4"/>
        <v>0.001953627265661829</v>
      </c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0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2" t="s">
        <v>56</v>
      </c>
      <c r="N75" s="39">
        <f>$J$4</f>
        <v>70</v>
      </c>
      <c r="O75" s="2"/>
      <c r="P75" s="2"/>
      <c r="Q75" s="2"/>
      <c r="R75" s="2"/>
      <c r="S75" s="43" t="s">
        <v>28</v>
      </c>
      <c r="T75" s="5" t="s">
        <v>10</v>
      </c>
      <c r="U75" s="41">
        <f t="shared" si="5"/>
        <v>204.4</v>
      </c>
      <c r="V75" s="42">
        <f t="shared" si="5"/>
        <v>134.68463400017978</v>
      </c>
      <c r="W75" s="42">
        <f t="shared" si="4"/>
        <v>88.74731230803516</v>
      </c>
      <c r="X75" s="42">
        <f t="shared" si="4"/>
        <v>58.47798080580904</v>
      </c>
      <c r="Y75" s="42">
        <f t="shared" si="4"/>
        <v>38.53270764138908</v>
      </c>
      <c r="Z75" s="42">
        <f t="shared" si="4"/>
        <v>25.390233002526514</v>
      </c>
      <c r="AA75" s="42">
        <f t="shared" si="4"/>
        <v>16.73030449669555</v>
      </c>
      <c r="AB75" s="42">
        <f t="shared" si="4"/>
        <v>11.02404568419277</v>
      </c>
      <c r="AC75" s="42">
        <f t="shared" si="4"/>
        <v>7.264038934328595</v>
      </c>
      <c r="AD75" s="42">
        <f t="shared" si="4"/>
        <v>4.786469790768604</v>
      </c>
      <c r="AE75" s="42">
        <f t="shared" si="4"/>
        <v>3.1539331307367253</v>
      </c>
      <c r="AF75" s="42">
        <f t="shared" si="4"/>
        <v>2.078211004766717</v>
      </c>
      <c r="AG75" s="42">
        <f t="shared" si="4"/>
        <v>1.3693888872414453</v>
      </c>
      <c r="AH75" s="42">
        <f t="shared" si="4"/>
        <v>0.9023270111645181</v>
      </c>
      <c r="AI75" s="42">
        <f t="shared" si="4"/>
        <v>0.5945674327160921</v>
      </c>
      <c r="AJ75" s="42">
        <f t="shared" si="4"/>
        <v>0.3917764044216898</v>
      </c>
      <c r="AK75" s="42">
        <f t="shared" si="4"/>
        <v>0.2581519649679144</v>
      </c>
      <c r="AL75" s="42">
        <f t="shared" si="4"/>
        <v>0.1701032432393874</v>
      </c>
      <c r="AM75" s="42">
        <f t="shared" si="4"/>
        <v>0.11208558247524679</v>
      </c>
      <c r="AN75" s="42">
        <f t="shared" si="4"/>
        <v>0.07385619203706252</v>
      </c>
      <c r="AO75" s="42">
        <f t="shared" si="4"/>
        <v>0.048665822862811924</v>
      </c>
      <c r="AP75" s="42">
        <f t="shared" si="4"/>
        <v>0.032067213995085185</v>
      </c>
      <c r="AQ75" s="42">
        <f t="shared" si="4"/>
        <v>0.021129946087737217</v>
      </c>
      <c r="AR75" s="42">
        <f t="shared" si="4"/>
        <v>0.013923087354551956</v>
      </c>
      <c r="AS75" s="42">
        <f t="shared" si="4"/>
        <v>0.009174295129649526</v>
      </c>
      <c r="AT75" s="42">
        <f t="shared" si="4"/>
        <v>0.006045188756098226</v>
      </c>
      <c r="AU75" s="42">
        <f t="shared" si="4"/>
        <v>0.0039833367665219775</v>
      </c>
      <c r="AV75" s="42">
        <f t="shared" si="4"/>
        <v>0.002624727272497415</v>
      </c>
      <c r="AW75" s="42">
        <f t="shared" si="4"/>
        <v>0.0017295030922045247</v>
      </c>
      <c r="AX75" s="42">
        <f t="shared" si="4"/>
        <v>0.0011396159049693998</v>
      </c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2" t="s">
        <v>57</v>
      </c>
      <c r="N76" s="40">
        <f>$J$5</f>
        <v>30</v>
      </c>
      <c r="O76" s="2"/>
      <c r="P76" s="2"/>
      <c r="Q76" s="2"/>
      <c r="R76" s="2"/>
      <c r="S76" s="43" t="s">
        <v>29</v>
      </c>
      <c r="T76" s="5" t="s">
        <v>10</v>
      </c>
      <c r="U76" s="41">
        <f t="shared" si="5"/>
        <v>87.6</v>
      </c>
      <c r="V76" s="42">
        <f t="shared" si="5"/>
        <v>57.72198600007706</v>
      </c>
      <c r="W76" s="42">
        <f t="shared" si="4"/>
        <v>38.03456241772935</v>
      </c>
      <c r="X76" s="42">
        <f t="shared" si="4"/>
        <v>25.061991773918162</v>
      </c>
      <c r="Y76" s="42">
        <f t="shared" si="4"/>
        <v>16.514017560595324</v>
      </c>
      <c r="Z76" s="42">
        <f t="shared" si="4"/>
        <v>10.88152842965422</v>
      </c>
      <c r="AA76" s="42">
        <f t="shared" si="4"/>
        <v>7.1701304985838075</v>
      </c>
      <c r="AB76" s="42">
        <f t="shared" si="4"/>
        <v>4.724591007511187</v>
      </c>
      <c r="AC76" s="42">
        <f t="shared" si="4"/>
        <v>3.1131595432836834</v>
      </c>
      <c r="AD76" s="42">
        <f t="shared" si="4"/>
        <v>2.051344196043688</v>
      </c>
      <c r="AE76" s="42">
        <f t="shared" si="4"/>
        <v>1.3516856274585964</v>
      </c>
      <c r="AF76" s="42">
        <f t="shared" si="4"/>
        <v>0.8906618591857359</v>
      </c>
      <c r="AG76" s="42">
        <f t="shared" si="4"/>
        <v>0.5868809516749051</v>
      </c>
      <c r="AH76" s="42">
        <f t="shared" si="4"/>
        <v>0.3867115762133649</v>
      </c>
      <c r="AI76" s="42">
        <f t="shared" si="4"/>
        <v>0.2548146140211824</v>
      </c>
      <c r="AJ76" s="42">
        <f t="shared" si="4"/>
        <v>0.16790417332358135</v>
      </c>
      <c r="AK76" s="42">
        <f t="shared" si="4"/>
        <v>0.11063655641482047</v>
      </c>
      <c r="AL76" s="42">
        <f t="shared" si="4"/>
        <v>0.07290138995973745</v>
      </c>
      <c r="AM76" s="42">
        <f t="shared" si="4"/>
        <v>0.04803667820367719</v>
      </c>
      <c r="AN76" s="42">
        <f t="shared" si="4"/>
        <v>0.03165265373016966</v>
      </c>
      <c r="AO76" s="42">
        <f t="shared" si="4"/>
        <v>0.020856781226919398</v>
      </c>
      <c r="AP76" s="42">
        <f t="shared" si="4"/>
        <v>0.013743091712179365</v>
      </c>
      <c r="AQ76" s="42">
        <f t="shared" si="4"/>
        <v>0.009055691180458809</v>
      </c>
      <c r="AR76" s="42">
        <f t="shared" si="4"/>
        <v>0.005967037437665124</v>
      </c>
      <c r="AS76" s="42">
        <f t="shared" si="4"/>
        <v>0.0039318407698497974</v>
      </c>
      <c r="AT76" s="42">
        <f t="shared" si="4"/>
        <v>0.0025907951811849537</v>
      </c>
      <c r="AU76" s="42">
        <f t="shared" si="4"/>
        <v>0.0017071443285094192</v>
      </c>
      <c r="AV76" s="42">
        <f t="shared" si="4"/>
        <v>0.0011248831167846064</v>
      </c>
      <c r="AW76" s="42">
        <f t="shared" si="4"/>
        <v>0.0007412156109447963</v>
      </c>
      <c r="AX76" s="42">
        <f t="shared" si="4"/>
        <v>0.0004884068164154572</v>
      </c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0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33">
        <v>1</v>
      </c>
      <c r="V79" s="33">
        <v>2</v>
      </c>
      <c r="W79" s="33">
        <v>3</v>
      </c>
      <c r="X79" s="33">
        <v>4</v>
      </c>
      <c r="Y79" s="33">
        <v>5</v>
      </c>
      <c r="Z79" s="33">
        <v>6</v>
      </c>
      <c r="AA79" s="33">
        <v>7</v>
      </c>
      <c r="AB79" s="33">
        <v>8</v>
      </c>
      <c r="AC79" s="33">
        <v>9</v>
      </c>
      <c r="AD79" s="33">
        <v>10</v>
      </c>
      <c r="AE79" s="33">
        <v>11</v>
      </c>
      <c r="AF79" s="33">
        <v>12</v>
      </c>
      <c r="AG79" s="33">
        <v>13</v>
      </c>
      <c r="AH79" s="33">
        <v>14</v>
      </c>
      <c r="AI79" s="33">
        <v>15</v>
      </c>
      <c r="AJ79" s="33">
        <v>16</v>
      </c>
      <c r="AK79" s="33">
        <v>17</v>
      </c>
      <c r="AL79" s="33">
        <v>18</v>
      </c>
      <c r="AM79" s="33">
        <v>19</v>
      </c>
      <c r="AN79" s="33">
        <v>20</v>
      </c>
      <c r="AO79" s="33">
        <v>21</v>
      </c>
      <c r="AP79" s="33">
        <v>22</v>
      </c>
      <c r="AQ79" s="33">
        <v>23</v>
      </c>
      <c r="AR79" s="33">
        <v>24</v>
      </c>
      <c r="AS79" s="33">
        <v>25</v>
      </c>
      <c r="AT79" s="33">
        <v>26</v>
      </c>
      <c r="AU79" s="33">
        <v>27</v>
      </c>
      <c r="AV79" s="33">
        <v>28</v>
      </c>
      <c r="AW79" s="33">
        <v>29</v>
      </c>
      <c r="AX79" s="33">
        <v>30</v>
      </c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1:80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43" t="s">
        <v>63</v>
      </c>
      <c r="T80" s="5" t="s">
        <v>10</v>
      </c>
      <c r="U80" s="41">
        <f>$D$10*U56*365/1000</f>
        <v>14.6</v>
      </c>
      <c r="V80" s="42">
        <f>$D$10*V56*365/1000</f>
        <v>13.641471829330754</v>
      </c>
      <c r="W80" s="42">
        <f aca="true" t="shared" si="6" ref="W80:AX88">$D$10*W56*365/1000</f>
        <v>12.745873539070177</v>
      </c>
      <c r="X80" s="42">
        <f t="shared" si="6"/>
        <v>11.909073618043703</v>
      </c>
      <c r="Y80" s="42">
        <f t="shared" si="6"/>
        <v>11.127211799586938</v>
      </c>
      <c r="Z80" s="42">
        <f t="shared" si="6"/>
        <v>10.39668125363438</v>
      </c>
      <c r="AA80" s="42">
        <f t="shared" si="6"/>
        <v>9.714111947944147</v>
      </c>
      <c r="AB80" s="42">
        <f t="shared" si="6"/>
        <v>9.07635510170174</v>
      </c>
      <c r="AC80" s="42">
        <f t="shared" si="6"/>
        <v>8.480468659785393</v>
      </c>
      <c r="AD80" s="42">
        <f t="shared" si="6"/>
        <v>7.923703720683888</v>
      </c>
      <c r="AE80" s="42">
        <f t="shared" si="6"/>
        <v>7.403491855457024</v>
      </c>
      <c r="AF80" s="42">
        <f t="shared" si="6"/>
        <v>6.917433259239499</v>
      </c>
      <c r="AG80" s="42">
        <f t="shared" si="6"/>
        <v>6.463285680629538</v>
      </c>
      <c r="AH80" s="42">
        <f t="shared" si="6"/>
        <v>6.038954077892102</v>
      </c>
      <c r="AI80" s="42">
        <f t="shared" si="6"/>
        <v>5.642480954259397</v>
      </c>
      <c r="AJ80" s="42">
        <f t="shared" si="6"/>
        <v>5.272037327744169</v>
      </c>
      <c r="AK80" s="42">
        <f t="shared" si="6"/>
        <v>4.925914293808374</v>
      </c>
      <c r="AL80" s="42">
        <f t="shared" si="6"/>
        <v>4.602515141964701</v>
      </c>
      <c r="AM80" s="42">
        <f t="shared" si="6"/>
        <v>4.300347989943816</v>
      </c>
      <c r="AN80" s="42">
        <f t="shared" si="6"/>
        <v>4.018018901447787</v>
      </c>
      <c r="AO80" s="42">
        <f t="shared" si="6"/>
        <v>3.7542254557409924</v>
      </c>
      <c r="AP80" s="42">
        <f t="shared" si="6"/>
        <v>3.5077507394141896</v>
      </c>
      <c r="AQ80" s="42">
        <f t="shared" si="6"/>
        <v>3.2774577326049856</v>
      </c>
      <c r="AR80" s="42">
        <f t="shared" si="6"/>
        <v>3.0622840637776143</v>
      </c>
      <c r="AS80" s="42">
        <f t="shared" si="6"/>
        <v>2.8612371088651254</v>
      </c>
      <c r="AT80" s="42">
        <f t="shared" si="6"/>
        <v>2.6733894121657102</v>
      </c>
      <c r="AU80" s="42">
        <f t="shared" si="6"/>
        <v>2.4978744078691535</v>
      </c>
      <c r="AV80" s="42">
        <f t="shared" si="6"/>
        <v>2.3338824224762535</v>
      </c>
      <c r="AW80" s="42">
        <f t="shared" si="6"/>
        <v>2.1806569396698645</v>
      </c>
      <c r="AX80" s="42">
        <f t="shared" si="6"/>
        <v>2.037491110406923</v>
      </c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1:80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43" t="s">
        <v>64</v>
      </c>
      <c r="T81" s="5" t="s">
        <v>10</v>
      </c>
      <c r="U81" s="41">
        <f aca="true" t="shared" si="7" ref="U81:V88">$D$10*U57*365/1000</f>
        <v>14.6</v>
      </c>
      <c r="V81" s="42">
        <f t="shared" si="7"/>
        <v>13.641471829330754</v>
      </c>
      <c r="W81" s="42">
        <f t="shared" si="6"/>
        <v>12.745873539070177</v>
      </c>
      <c r="X81" s="42">
        <f t="shared" si="6"/>
        <v>11.909073618043703</v>
      </c>
      <c r="Y81" s="42">
        <f t="shared" si="6"/>
        <v>11.127211799586938</v>
      </c>
      <c r="Z81" s="42">
        <f t="shared" si="6"/>
        <v>10.39668125363438</v>
      </c>
      <c r="AA81" s="42">
        <f t="shared" si="6"/>
        <v>9.714111947944147</v>
      </c>
      <c r="AB81" s="42">
        <f t="shared" si="6"/>
        <v>9.07635510170174</v>
      </c>
      <c r="AC81" s="42">
        <f t="shared" si="6"/>
        <v>8.480468659785393</v>
      </c>
      <c r="AD81" s="42">
        <f t="shared" si="6"/>
        <v>7.923703720683888</v>
      </c>
      <c r="AE81" s="42">
        <f t="shared" si="6"/>
        <v>7.403491855457024</v>
      </c>
      <c r="AF81" s="42">
        <f t="shared" si="6"/>
        <v>6.917433259239499</v>
      </c>
      <c r="AG81" s="42">
        <f t="shared" si="6"/>
        <v>6.463285680629538</v>
      </c>
      <c r="AH81" s="42">
        <f t="shared" si="6"/>
        <v>6.038954077892102</v>
      </c>
      <c r="AI81" s="42">
        <f t="shared" si="6"/>
        <v>5.642480954259397</v>
      </c>
      <c r="AJ81" s="42">
        <f t="shared" si="6"/>
        <v>5.272037327744169</v>
      </c>
      <c r="AK81" s="42">
        <f t="shared" si="6"/>
        <v>4.925914293808374</v>
      </c>
      <c r="AL81" s="42">
        <f t="shared" si="6"/>
        <v>4.602515141964701</v>
      </c>
      <c r="AM81" s="42">
        <f t="shared" si="6"/>
        <v>4.300347989943816</v>
      </c>
      <c r="AN81" s="42">
        <f t="shared" si="6"/>
        <v>4.018018901447787</v>
      </c>
      <c r="AO81" s="42">
        <f t="shared" si="6"/>
        <v>3.7542254557409924</v>
      </c>
      <c r="AP81" s="42">
        <f t="shared" si="6"/>
        <v>3.5077507394141896</v>
      </c>
      <c r="AQ81" s="42">
        <f t="shared" si="6"/>
        <v>3.2774577326049856</v>
      </c>
      <c r="AR81" s="42">
        <f t="shared" si="6"/>
        <v>3.0622840637776143</v>
      </c>
      <c r="AS81" s="42">
        <f t="shared" si="6"/>
        <v>2.8612371088651254</v>
      </c>
      <c r="AT81" s="42">
        <f t="shared" si="6"/>
        <v>2.6733894121657102</v>
      </c>
      <c r="AU81" s="42">
        <f t="shared" si="6"/>
        <v>2.4978744078691535</v>
      </c>
      <c r="AV81" s="42">
        <f t="shared" si="6"/>
        <v>2.3338824224762535</v>
      </c>
      <c r="AW81" s="42">
        <f t="shared" si="6"/>
        <v>2.1806569396698645</v>
      </c>
      <c r="AX81" s="42">
        <f t="shared" si="6"/>
        <v>2.037491110406923</v>
      </c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1:80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43" t="s">
        <v>65</v>
      </c>
      <c r="T82" s="5" t="s">
        <v>10</v>
      </c>
      <c r="U82" s="41">
        <f t="shared" si="7"/>
        <v>14.6</v>
      </c>
      <c r="V82" s="42">
        <f t="shared" si="7"/>
        <v>13.641471829330754</v>
      </c>
      <c r="W82" s="42">
        <f t="shared" si="6"/>
        <v>12.745873539070177</v>
      </c>
      <c r="X82" s="42">
        <f t="shared" si="6"/>
        <v>11.909073618043703</v>
      </c>
      <c r="Y82" s="42">
        <f t="shared" si="6"/>
        <v>11.127211799586938</v>
      </c>
      <c r="Z82" s="42">
        <f t="shared" si="6"/>
        <v>10.39668125363438</v>
      </c>
      <c r="AA82" s="42">
        <f t="shared" si="6"/>
        <v>9.714111947944147</v>
      </c>
      <c r="AB82" s="42">
        <f t="shared" si="6"/>
        <v>9.07635510170174</v>
      </c>
      <c r="AC82" s="42">
        <f t="shared" si="6"/>
        <v>8.480468659785393</v>
      </c>
      <c r="AD82" s="42">
        <f t="shared" si="6"/>
        <v>7.923703720683888</v>
      </c>
      <c r="AE82" s="42">
        <f t="shared" si="6"/>
        <v>7.403491855457024</v>
      </c>
      <c r="AF82" s="42">
        <f t="shared" si="6"/>
        <v>6.917433259239499</v>
      </c>
      <c r="AG82" s="42">
        <f t="shared" si="6"/>
        <v>6.463285680629538</v>
      </c>
      <c r="AH82" s="42">
        <f t="shared" si="6"/>
        <v>6.038954077892102</v>
      </c>
      <c r="AI82" s="42">
        <f t="shared" si="6"/>
        <v>5.642480954259397</v>
      </c>
      <c r="AJ82" s="42">
        <f t="shared" si="6"/>
        <v>5.272037327744169</v>
      </c>
      <c r="AK82" s="42">
        <f t="shared" si="6"/>
        <v>4.925914293808374</v>
      </c>
      <c r="AL82" s="42">
        <f t="shared" si="6"/>
        <v>4.602515141964701</v>
      </c>
      <c r="AM82" s="42">
        <f t="shared" si="6"/>
        <v>4.300347989943816</v>
      </c>
      <c r="AN82" s="42">
        <f t="shared" si="6"/>
        <v>4.018018901447787</v>
      </c>
      <c r="AO82" s="42">
        <f t="shared" si="6"/>
        <v>3.7542254557409924</v>
      </c>
      <c r="AP82" s="42">
        <f t="shared" si="6"/>
        <v>3.5077507394141896</v>
      </c>
      <c r="AQ82" s="42">
        <f t="shared" si="6"/>
        <v>3.2774577326049856</v>
      </c>
      <c r="AR82" s="42">
        <f t="shared" si="6"/>
        <v>3.0622840637776143</v>
      </c>
      <c r="AS82" s="42">
        <f t="shared" si="6"/>
        <v>2.8612371088651254</v>
      </c>
      <c r="AT82" s="42">
        <f t="shared" si="6"/>
        <v>2.6733894121657102</v>
      </c>
      <c r="AU82" s="42">
        <f t="shared" si="6"/>
        <v>2.4978744078691535</v>
      </c>
      <c r="AV82" s="42">
        <f t="shared" si="6"/>
        <v>2.3338824224762535</v>
      </c>
      <c r="AW82" s="42">
        <f t="shared" si="6"/>
        <v>2.1806569396698645</v>
      </c>
      <c r="AX82" s="42">
        <f t="shared" si="6"/>
        <v>2.037491110406923</v>
      </c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1:80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43" t="s">
        <v>66</v>
      </c>
      <c r="T83" s="5" t="s">
        <v>10</v>
      </c>
      <c r="U83" s="41">
        <f t="shared" si="7"/>
        <v>14.6</v>
      </c>
      <c r="V83" s="42">
        <f t="shared" si="7"/>
        <v>12.785276763008424</v>
      </c>
      <c r="W83" s="42">
        <f t="shared" si="6"/>
        <v>11.196116568953636</v>
      </c>
      <c r="X83" s="42">
        <f t="shared" si="6"/>
        <v>9.804482808560033</v>
      </c>
      <c r="Y83" s="42">
        <f t="shared" si="6"/>
        <v>8.585823714082064</v>
      </c>
      <c r="Z83" s="42">
        <f t="shared" si="6"/>
        <v>7.518639207050689</v>
      </c>
      <c r="AA83" s="42">
        <f t="shared" si="6"/>
        <v>6.584101585160906</v>
      </c>
      <c r="AB83" s="42">
        <f t="shared" si="6"/>
        <v>5.765723356304428</v>
      </c>
      <c r="AC83" s="42">
        <f t="shared" si="6"/>
        <v>5.04906635954068</v>
      </c>
      <c r="AD83" s="42">
        <f t="shared" si="6"/>
        <v>4.421487041200204</v>
      </c>
      <c r="AE83" s="42">
        <f t="shared" si="6"/>
        <v>3.87191339217807</v>
      </c>
      <c r="AF83" s="42">
        <f t="shared" si="6"/>
        <v>3.390649611054479</v>
      </c>
      <c r="AG83" s="42">
        <f t="shared" si="6"/>
        <v>2.969205046830025</v>
      </c>
      <c r="AH83" s="42">
        <f t="shared" si="6"/>
        <v>2.600144403413921</v>
      </c>
      <c r="AI83" s="42">
        <f t="shared" si="6"/>
        <v>2.2769565631119453</v>
      </c>
      <c r="AJ83" s="42">
        <f t="shared" si="6"/>
        <v>1.9939397148448406</v>
      </c>
      <c r="AK83" s="42">
        <f t="shared" si="6"/>
        <v>1.7461007604825602</v>
      </c>
      <c r="AL83" s="42">
        <f t="shared" si="6"/>
        <v>1.529067224580069</v>
      </c>
      <c r="AM83" s="42">
        <f t="shared" si="6"/>
        <v>1.3390101133905024</v>
      </c>
      <c r="AN83" s="42">
        <f t="shared" si="6"/>
        <v>1.172576362203073</v>
      </c>
      <c r="AO83" s="42">
        <f t="shared" si="6"/>
        <v>1.026829679214239</v>
      </c>
      <c r="AP83" s="42">
        <f t="shared" si="6"/>
        <v>0.8991987422756988</v>
      </c>
      <c r="AQ83" s="42">
        <f t="shared" si="6"/>
        <v>0.7874318345851978</v>
      </c>
      <c r="AR83" s="42">
        <f t="shared" si="6"/>
        <v>0.6895571189846041</v>
      </c>
      <c r="AS83" s="42">
        <f t="shared" si="6"/>
        <v>0.6038478500082802</v>
      </c>
      <c r="AT83" s="42">
        <f t="shared" si="6"/>
        <v>0.5287919099385934</v>
      </c>
      <c r="AU83" s="42">
        <f t="shared" si="6"/>
        <v>0.46306513141128347</v>
      </c>
      <c r="AV83" s="42">
        <f t="shared" si="6"/>
        <v>0.4055079359172687</v>
      </c>
      <c r="AW83" s="42">
        <f t="shared" si="6"/>
        <v>0.35510487604784674</v>
      </c>
      <c r="AX83" s="42">
        <f t="shared" si="6"/>
        <v>0.31096672055928226</v>
      </c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1:80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43" t="s">
        <v>67</v>
      </c>
      <c r="T84" s="5" t="s">
        <v>10</v>
      </c>
      <c r="U84" s="41">
        <f t="shared" si="7"/>
        <v>14.6</v>
      </c>
      <c r="V84" s="42">
        <f t="shared" si="7"/>
        <v>12.785276763008424</v>
      </c>
      <c r="W84" s="42">
        <f t="shared" si="6"/>
        <v>11.196116568953636</v>
      </c>
      <c r="X84" s="42">
        <f t="shared" si="6"/>
        <v>9.804482808560033</v>
      </c>
      <c r="Y84" s="42">
        <f t="shared" si="6"/>
        <v>8.585823714082064</v>
      </c>
      <c r="Z84" s="42">
        <f t="shared" si="6"/>
        <v>7.518639207050689</v>
      </c>
      <c r="AA84" s="42">
        <f t="shared" si="6"/>
        <v>6.584101585160906</v>
      </c>
      <c r="AB84" s="42">
        <f t="shared" si="6"/>
        <v>5.765723356304428</v>
      </c>
      <c r="AC84" s="42">
        <f t="shared" si="6"/>
        <v>5.04906635954068</v>
      </c>
      <c r="AD84" s="42">
        <f t="shared" si="6"/>
        <v>4.421487041200204</v>
      </c>
      <c r="AE84" s="42">
        <f t="shared" si="6"/>
        <v>3.87191339217807</v>
      </c>
      <c r="AF84" s="42">
        <f t="shared" si="6"/>
        <v>3.390649611054479</v>
      </c>
      <c r="AG84" s="42">
        <f t="shared" si="6"/>
        <v>2.969205046830025</v>
      </c>
      <c r="AH84" s="42">
        <f t="shared" si="6"/>
        <v>2.600144403413921</v>
      </c>
      <c r="AI84" s="42">
        <f t="shared" si="6"/>
        <v>2.2769565631119453</v>
      </c>
      <c r="AJ84" s="42">
        <f t="shared" si="6"/>
        <v>1.9939397148448406</v>
      </c>
      <c r="AK84" s="42">
        <f t="shared" si="6"/>
        <v>1.7461007604825602</v>
      </c>
      <c r="AL84" s="42">
        <f t="shared" si="6"/>
        <v>1.529067224580069</v>
      </c>
      <c r="AM84" s="42">
        <f t="shared" si="6"/>
        <v>1.3390101133905024</v>
      </c>
      <c r="AN84" s="42">
        <f t="shared" si="6"/>
        <v>1.172576362203073</v>
      </c>
      <c r="AO84" s="42">
        <f t="shared" si="6"/>
        <v>1.026829679214239</v>
      </c>
      <c r="AP84" s="42">
        <f t="shared" si="6"/>
        <v>0.8991987422756988</v>
      </c>
      <c r="AQ84" s="42">
        <f t="shared" si="6"/>
        <v>0.7874318345851978</v>
      </c>
      <c r="AR84" s="42">
        <f t="shared" si="6"/>
        <v>0.6895571189846041</v>
      </c>
      <c r="AS84" s="42">
        <f t="shared" si="6"/>
        <v>0.6038478500082802</v>
      </c>
      <c r="AT84" s="42">
        <f t="shared" si="6"/>
        <v>0.5287919099385934</v>
      </c>
      <c r="AU84" s="42">
        <f t="shared" si="6"/>
        <v>0.46306513141128347</v>
      </c>
      <c r="AV84" s="42">
        <f t="shared" si="6"/>
        <v>0.4055079359172687</v>
      </c>
      <c r="AW84" s="42">
        <f t="shared" si="6"/>
        <v>0.35510487604784674</v>
      </c>
      <c r="AX84" s="42">
        <f t="shared" si="6"/>
        <v>0.31096672055928226</v>
      </c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1:80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43" t="s">
        <v>68</v>
      </c>
      <c r="T85" s="5" t="s">
        <v>10</v>
      </c>
      <c r="U85" s="41">
        <f t="shared" si="7"/>
        <v>14.6</v>
      </c>
      <c r="V85" s="42">
        <f t="shared" si="7"/>
        <v>12.785276763008424</v>
      </c>
      <c r="W85" s="42">
        <f t="shared" si="6"/>
        <v>11.196116568953636</v>
      </c>
      <c r="X85" s="42">
        <f t="shared" si="6"/>
        <v>9.804482808560033</v>
      </c>
      <c r="Y85" s="42">
        <f t="shared" si="6"/>
        <v>8.585823714082064</v>
      </c>
      <c r="Z85" s="42">
        <f t="shared" si="6"/>
        <v>7.518639207050689</v>
      </c>
      <c r="AA85" s="42">
        <f t="shared" si="6"/>
        <v>6.584101585160906</v>
      </c>
      <c r="AB85" s="42">
        <f t="shared" si="6"/>
        <v>5.765723356304428</v>
      </c>
      <c r="AC85" s="42">
        <f t="shared" si="6"/>
        <v>5.04906635954068</v>
      </c>
      <c r="AD85" s="42">
        <f t="shared" si="6"/>
        <v>4.421487041200204</v>
      </c>
      <c r="AE85" s="42">
        <f t="shared" si="6"/>
        <v>3.87191339217807</v>
      </c>
      <c r="AF85" s="42">
        <f t="shared" si="6"/>
        <v>3.390649611054479</v>
      </c>
      <c r="AG85" s="42">
        <f t="shared" si="6"/>
        <v>2.969205046830025</v>
      </c>
      <c r="AH85" s="42">
        <f t="shared" si="6"/>
        <v>2.600144403413921</v>
      </c>
      <c r="AI85" s="42">
        <f t="shared" si="6"/>
        <v>2.2769565631119453</v>
      </c>
      <c r="AJ85" s="42">
        <f t="shared" si="6"/>
        <v>1.9939397148448406</v>
      </c>
      <c r="AK85" s="42">
        <f t="shared" si="6"/>
        <v>1.7461007604825602</v>
      </c>
      <c r="AL85" s="42">
        <f t="shared" si="6"/>
        <v>1.529067224580069</v>
      </c>
      <c r="AM85" s="42">
        <f t="shared" si="6"/>
        <v>1.3390101133905024</v>
      </c>
      <c r="AN85" s="42">
        <f t="shared" si="6"/>
        <v>1.172576362203073</v>
      </c>
      <c r="AO85" s="42">
        <f t="shared" si="6"/>
        <v>1.026829679214239</v>
      </c>
      <c r="AP85" s="42">
        <f t="shared" si="6"/>
        <v>0.8991987422756988</v>
      </c>
      <c r="AQ85" s="42">
        <f t="shared" si="6"/>
        <v>0.7874318345851978</v>
      </c>
      <c r="AR85" s="42">
        <f t="shared" si="6"/>
        <v>0.6895571189846041</v>
      </c>
      <c r="AS85" s="42">
        <f t="shared" si="6"/>
        <v>0.6038478500082802</v>
      </c>
      <c r="AT85" s="42">
        <f t="shared" si="6"/>
        <v>0.5287919099385934</v>
      </c>
      <c r="AU85" s="42">
        <f t="shared" si="6"/>
        <v>0.46306513141128347</v>
      </c>
      <c r="AV85" s="42">
        <f t="shared" si="6"/>
        <v>0.4055079359172687</v>
      </c>
      <c r="AW85" s="42">
        <f t="shared" si="6"/>
        <v>0.35510487604784674</v>
      </c>
      <c r="AX85" s="42">
        <f t="shared" si="6"/>
        <v>0.31096672055928226</v>
      </c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43" t="s">
        <v>69</v>
      </c>
      <c r="T86" s="5" t="s">
        <v>10</v>
      </c>
      <c r="U86" s="41">
        <f t="shared" si="7"/>
        <v>14.6</v>
      </c>
      <c r="V86" s="42">
        <f t="shared" si="7"/>
        <v>9.620331000012843</v>
      </c>
      <c r="W86" s="42">
        <f t="shared" si="6"/>
        <v>6.339093736288226</v>
      </c>
      <c r="X86" s="42">
        <f t="shared" si="6"/>
        <v>4.17699862898636</v>
      </c>
      <c r="Y86" s="42">
        <f t="shared" si="6"/>
        <v>2.7523362600992205</v>
      </c>
      <c r="Z86" s="42">
        <f t="shared" si="6"/>
        <v>1.8135880716090367</v>
      </c>
      <c r="AA86" s="42">
        <f t="shared" si="6"/>
        <v>1.195021749763968</v>
      </c>
      <c r="AB86" s="42">
        <f t="shared" si="6"/>
        <v>0.7874318345851978</v>
      </c>
      <c r="AC86" s="42">
        <f t="shared" si="6"/>
        <v>0.5188599238806139</v>
      </c>
      <c r="AD86" s="42">
        <f t="shared" si="6"/>
        <v>0.3418906993406146</v>
      </c>
      <c r="AE86" s="42">
        <f t="shared" si="6"/>
        <v>0.22528093790976605</v>
      </c>
      <c r="AF86" s="42">
        <f t="shared" si="6"/>
        <v>0.14844364319762265</v>
      </c>
      <c r="AG86" s="42">
        <f t="shared" si="6"/>
        <v>0.09781349194581751</v>
      </c>
      <c r="AH86" s="42">
        <f t="shared" si="6"/>
        <v>0.06445192936889414</v>
      </c>
      <c r="AI86" s="42">
        <f t="shared" si="6"/>
        <v>0.042469102336863726</v>
      </c>
      <c r="AJ86" s="42">
        <f t="shared" si="6"/>
        <v>0.027984028887263555</v>
      </c>
      <c r="AK86" s="42">
        <f t="shared" si="6"/>
        <v>0.01843942606913674</v>
      </c>
      <c r="AL86" s="42">
        <f t="shared" si="6"/>
        <v>0.012150231659956243</v>
      </c>
      <c r="AM86" s="42">
        <f t="shared" si="6"/>
        <v>0.0080061130339462</v>
      </c>
      <c r="AN86" s="42">
        <f t="shared" si="6"/>
        <v>0.005275442288361609</v>
      </c>
      <c r="AO86" s="42">
        <f t="shared" si="6"/>
        <v>0.003476130204486566</v>
      </c>
      <c r="AP86" s="42">
        <f t="shared" si="6"/>
        <v>0.0022905152853632273</v>
      </c>
      <c r="AQ86" s="42">
        <f t="shared" si="6"/>
        <v>0.001509281863409801</v>
      </c>
      <c r="AR86" s="42">
        <f t="shared" si="6"/>
        <v>0.000994506239610854</v>
      </c>
      <c r="AS86" s="42">
        <f t="shared" si="6"/>
        <v>0.0006553067949749662</v>
      </c>
      <c r="AT86" s="42">
        <f t="shared" si="6"/>
        <v>0.000431799196864159</v>
      </c>
      <c r="AU86" s="42">
        <f t="shared" si="6"/>
        <v>0.00028452405475156984</v>
      </c>
      <c r="AV86" s="42">
        <f t="shared" si="6"/>
        <v>0.00018748051946410112</v>
      </c>
      <c r="AW86" s="42">
        <f t="shared" si="6"/>
        <v>0.00012353593515746603</v>
      </c>
      <c r="AX86" s="42">
        <f t="shared" si="6"/>
        <v>8.140113606924286E-05</v>
      </c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1:80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43" t="s">
        <v>70</v>
      </c>
      <c r="T87" s="5" t="s">
        <v>10</v>
      </c>
      <c r="U87" s="41">
        <f t="shared" si="7"/>
        <v>14.6</v>
      </c>
      <c r="V87" s="42">
        <f t="shared" si="7"/>
        <v>9.620331000012843</v>
      </c>
      <c r="W87" s="42">
        <f t="shared" si="6"/>
        <v>6.339093736288226</v>
      </c>
      <c r="X87" s="42">
        <f t="shared" si="6"/>
        <v>4.17699862898636</v>
      </c>
      <c r="Y87" s="42">
        <f t="shared" si="6"/>
        <v>2.7523362600992205</v>
      </c>
      <c r="Z87" s="42">
        <f t="shared" si="6"/>
        <v>1.8135880716090367</v>
      </c>
      <c r="AA87" s="42">
        <f t="shared" si="6"/>
        <v>1.195021749763968</v>
      </c>
      <c r="AB87" s="42">
        <f t="shared" si="6"/>
        <v>0.7874318345851978</v>
      </c>
      <c r="AC87" s="42">
        <f t="shared" si="6"/>
        <v>0.5188599238806139</v>
      </c>
      <c r="AD87" s="42">
        <f t="shared" si="6"/>
        <v>0.3418906993406146</v>
      </c>
      <c r="AE87" s="42">
        <f t="shared" si="6"/>
        <v>0.22528093790976605</v>
      </c>
      <c r="AF87" s="42">
        <f t="shared" si="6"/>
        <v>0.14844364319762265</v>
      </c>
      <c r="AG87" s="42">
        <f t="shared" si="6"/>
        <v>0.09781349194581751</v>
      </c>
      <c r="AH87" s="42">
        <f t="shared" si="6"/>
        <v>0.06445192936889414</v>
      </c>
      <c r="AI87" s="42">
        <f t="shared" si="6"/>
        <v>0.042469102336863726</v>
      </c>
      <c r="AJ87" s="42">
        <f t="shared" si="6"/>
        <v>0.027984028887263555</v>
      </c>
      <c r="AK87" s="42">
        <f t="shared" si="6"/>
        <v>0.01843942606913674</v>
      </c>
      <c r="AL87" s="42">
        <f t="shared" si="6"/>
        <v>0.012150231659956243</v>
      </c>
      <c r="AM87" s="42">
        <f t="shared" si="6"/>
        <v>0.0080061130339462</v>
      </c>
      <c r="AN87" s="42">
        <f t="shared" si="6"/>
        <v>0.005275442288361609</v>
      </c>
      <c r="AO87" s="42">
        <f t="shared" si="6"/>
        <v>0.003476130204486566</v>
      </c>
      <c r="AP87" s="42">
        <f t="shared" si="6"/>
        <v>0.0022905152853632273</v>
      </c>
      <c r="AQ87" s="42">
        <f t="shared" si="6"/>
        <v>0.001509281863409801</v>
      </c>
      <c r="AR87" s="42">
        <f t="shared" si="6"/>
        <v>0.000994506239610854</v>
      </c>
      <c r="AS87" s="42">
        <f t="shared" si="6"/>
        <v>0.0006553067949749662</v>
      </c>
      <c r="AT87" s="42">
        <f t="shared" si="6"/>
        <v>0.000431799196864159</v>
      </c>
      <c r="AU87" s="42">
        <f t="shared" si="6"/>
        <v>0.00028452405475156984</v>
      </c>
      <c r="AV87" s="42">
        <f t="shared" si="6"/>
        <v>0.00018748051946410112</v>
      </c>
      <c r="AW87" s="42">
        <f t="shared" si="6"/>
        <v>0.00012353593515746603</v>
      </c>
      <c r="AX87" s="42">
        <f t="shared" si="6"/>
        <v>8.140113606924286E-05</v>
      </c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1:80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43" t="s">
        <v>71</v>
      </c>
      <c r="T88" s="5" t="s">
        <v>10</v>
      </c>
      <c r="U88" s="41">
        <f t="shared" si="7"/>
        <v>14.6</v>
      </c>
      <c r="V88" s="42">
        <f t="shared" si="7"/>
        <v>9.620331000012843</v>
      </c>
      <c r="W88" s="42">
        <f t="shared" si="6"/>
        <v>6.339093736288226</v>
      </c>
      <c r="X88" s="42">
        <f t="shared" si="6"/>
        <v>4.17699862898636</v>
      </c>
      <c r="Y88" s="42">
        <f t="shared" si="6"/>
        <v>2.7523362600992205</v>
      </c>
      <c r="Z88" s="42">
        <f t="shared" si="6"/>
        <v>1.8135880716090367</v>
      </c>
      <c r="AA88" s="42">
        <f t="shared" si="6"/>
        <v>1.195021749763968</v>
      </c>
      <c r="AB88" s="42">
        <f t="shared" si="6"/>
        <v>0.7874318345851978</v>
      </c>
      <c r="AC88" s="42">
        <f t="shared" si="6"/>
        <v>0.5188599238806139</v>
      </c>
      <c r="AD88" s="42">
        <f t="shared" si="6"/>
        <v>0.3418906993406146</v>
      </c>
      <c r="AE88" s="42">
        <f t="shared" si="6"/>
        <v>0.22528093790976605</v>
      </c>
      <c r="AF88" s="42">
        <f t="shared" si="6"/>
        <v>0.14844364319762265</v>
      </c>
      <c r="AG88" s="42">
        <f t="shared" si="6"/>
        <v>0.09781349194581751</v>
      </c>
      <c r="AH88" s="42">
        <f t="shared" si="6"/>
        <v>0.06445192936889414</v>
      </c>
      <c r="AI88" s="42">
        <f t="shared" si="6"/>
        <v>0.042469102336863726</v>
      </c>
      <c r="AJ88" s="42">
        <f t="shared" si="6"/>
        <v>0.027984028887263555</v>
      </c>
      <c r="AK88" s="42">
        <f t="shared" si="6"/>
        <v>0.01843942606913674</v>
      </c>
      <c r="AL88" s="42">
        <f t="shared" si="6"/>
        <v>0.012150231659956243</v>
      </c>
      <c r="AM88" s="42">
        <f t="shared" si="6"/>
        <v>0.0080061130339462</v>
      </c>
      <c r="AN88" s="42">
        <f t="shared" si="6"/>
        <v>0.005275442288361609</v>
      </c>
      <c r="AO88" s="42">
        <f t="shared" si="6"/>
        <v>0.003476130204486566</v>
      </c>
      <c r="AP88" s="42">
        <f t="shared" si="6"/>
        <v>0.0022905152853632273</v>
      </c>
      <c r="AQ88" s="42">
        <f t="shared" si="6"/>
        <v>0.001509281863409801</v>
      </c>
      <c r="AR88" s="42">
        <f t="shared" si="6"/>
        <v>0.000994506239610854</v>
      </c>
      <c r="AS88" s="42">
        <f t="shared" si="6"/>
        <v>0.0006553067949749662</v>
      </c>
      <c r="AT88" s="42">
        <f t="shared" si="6"/>
        <v>0.000431799196864159</v>
      </c>
      <c r="AU88" s="42">
        <f t="shared" si="6"/>
        <v>0.00028452405475156984</v>
      </c>
      <c r="AV88" s="42">
        <f t="shared" si="6"/>
        <v>0.00018748051946410112</v>
      </c>
      <c r="AW88" s="42">
        <f t="shared" si="6"/>
        <v>0.00012353593515746603</v>
      </c>
      <c r="AX88" s="42">
        <f t="shared" si="6"/>
        <v>8.140113606924286E-05</v>
      </c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1:80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1: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1:80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33">
        <v>1</v>
      </c>
      <c r="V91" s="33">
        <v>2</v>
      </c>
      <c r="W91" s="33">
        <v>3</v>
      </c>
      <c r="X91" s="33">
        <v>4</v>
      </c>
      <c r="Y91" s="33">
        <v>5</v>
      </c>
      <c r="Z91" s="33">
        <v>6</v>
      </c>
      <c r="AA91" s="33">
        <v>7</v>
      </c>
      <c r="AB91" s="33">
        <v>8</v>
      </c>
      <c r="AC91" s="33">
        <v>9</v>
      </c>
      <c r="AD91" s="33">
        <v>10</v>
      </c>
      <c r="AE91" s="33">
        <v>11</v>
      </c>
      <c r="AF91" s="33">
        <v>12</v>
      </c>
      <c r="AG91" s="33">
        <v>13</v>
      </c>
      <c r="AH91" s="33">
        <v>14</v>
      </c>
      <c r="AI91" s="33">
        <v>15</v>
      </c>
      <c r="AJ91" s="33">
        <v>16</v>
      </c>
      <c r="AK91" s="33">
        <v>17</v>
      </c>
      <c r="AL91" s="33">
        <v>18</v>
      </c>
      <c r="AM91" s="33">
        <v>19</v>
      </c>
      <c r="AN91" s="33">
        <v>20</v>
      </c>
      <c r="AO91" s="33">
        <v>21</v>
      </c>
      <c r="AP91" s="33">
        <v>22</v>
      </c>
      <c r="AQ91" s="33">
        <v>23</v>
      </c>
      <c r="AR91" s="33">
        <v>24</v>
      </c>
      <c r="AS91" s="33">
        <v>25</v>
      </c>
      <c r="AT91" s="33">
        <v>26</v>
      </c>
      <c r="AU91" s="33">
        <v>27</v>
      </c>
      <c r="AV91" s="33">
        <v>28</v>
      </c>
      <c r="AW91" s="33">
        <v>29</v>
      </c>
      <c r="AX91" s="33">
        <v>30</v>
      </c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1:80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46" t="s">
        <v>72</v>
      </c>
      <c r="T92" s="5" t="s">
        <v>10</v>
      </c>
      <c r="U92" s="11">
        <f>U68-U80</f>
        <v>335.79999999999995</v>
      </c>
      <c r="V92" s="45">
        <f>V68-V80</f>
        <v>313.7538520746074</v>
      </c>
      <c r="W92" s="45">
        <f aca="true" t="shared" si="8" ref="W92:AX100">W68-W80</f>
        <v>293.155091398614</v>
      </c>
      <c r="X92" s="45">
        <f t="shared" si="8"/>
        <v>273.9086932150052</v>
      </c>
      <c r="Y92" s="45">
        <f t="shared" si="8"/>
        <v>255.9258713904995</v>
      </c>
      <c r="Z92" s="45">
        <f t="shared" si="8"/>
        <v>239.12366883359078</v>
      </c>
      <c r="AA92" s="45">
        <f t="shared" si="8"/>
        <v>223.42457480271537</v>
      </c>
      <c r="AB92" s="45">
        <f t="shared" si="8"/>
        <v>208.75616733913998</v>
      </c>
      <c r="AC92" s="45">
        <f t="shared" si="8"/>
        <v>195.05077917506404</v>
      </c>
      <c r="AD92" s="45">
        <f t="shared" si="8"/>
        <v>182.24518557572947</v>
      </c>
      <c r="AE92" s="45">
        <f t="shared" si="8"/>
        <v>170.28031267551157</v>
      </c>
      <c r="AF92" s="45">
        <f t="shared" si="8"/>
        <v>159.10096496250847</v>
      </c>
      <c r="AG92" s="45">
        <f t="shared" si="8"/>
        <v>148.65557065447936</v>
      </c>
      <c r="AH92" s="45">
        <f t="shared" si="8"/>
        <v>138.89594379151833</v>
      </c>
      <c r="AI92" s="45">
        <f t="shared" si="8"/>
        <v>129.77706194796616</v>
      </c>
      <c r="AJ92" s="45">
        <f t="shared" si="8"/>
        <v>121.25685853811589</v>
      </c>
      <c r="AK92" s="45">
        <f t="shared" si="8"/>
        <v>113.29602875759261</v>
      </c>
      <c r="AL92" s="45">
        <f t="shared" si="8"/>
        <v>105.85784826518812</v>
      </c>
      <c r="AM92" s="45">
        <f t="shared" si="8"/>
        <v>98.90800376870776</v>
      </c>
      <c r="AN92" s="45">
        <f t="shared" si="8"/>
        <v>92.41443473329909</v>
      </c>
      <c r="AO92" s="45">
        <f t="shared" si="8"/>
        <v>86.34718548204283</v>
      </c>
      <c r="AP92" s="45">
        <f t="shared" si="8"/>
        <v>80.67826700652634</v>
      </c>
      <c r="AQ92" s="45">
        <f t="shared" si="8"/>
        <v>75.38152784991468</v>
      </c>
      <c r="AR92" s="45">
        <f t="shared" si="8"/>
        <v>70.43253346688513</v>
      </c>
      <c r="AS92" s="45">
        <f t="shared" si="8"/>
        <v>65.80845350389788</v>
      </c>
      <c r="AT92" s="45">
        <f t="shared" si="8"/>
        <v>61.48795647981134</v>
      </c>
      <c r="AU92" s="45">
        <f t="shared" si="8"/>
        <v>57.451111380990525</v>
      </c>
      <c r="AV92" s="45">
        <f t="shared" si="8"/>
        <v>53.679295716953824</v>
      </c>
      <c r="AW92" s="45">
        <f t="shared" si="8"/>
        <v>50.15510961240689</v>
      </c>
      <c r="AX92" s="45">
        <f t="shared" si="8"/>
        <v>46.86229553935924</v>
      </c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1:80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46" t="s">
        <v>73</v>
      </c>
      <c r="T93" s="5" t="s">
        <v>10</v>
      </c>
      <c r="U93" s="11">
        <f aca="true" t="shared" si="9" ref="U93:V100">U69-U81</f>
        <v>189.8</v>
      </c>
      <c r="V93" s="45">
        <f t="shared" si="9"/>
        <v>177.3391337812998</v>
      </c>
      <c r="W93" s="45">
        <f t="shared" si="8"/>
        <v>165.69635600791227</v>
      </c>
      <c r="X93" s="45">
        <f t="shared" si="8"/>
        <v>154.81795703456817</v>
      </c>
      <c r="Y93" s="45">
        <f t="shared" si="8"/>
        <v>144.65375339463017</v>
      </c>
      <c r="Z93" s="45">
        <f t="shared" si="8"/>
        <v>135.15685629724697</v>
      </c>
      <c r="AA93" s="45">
        <f t="shared" si="8"/>
        <v>126.28345532327394</v>
      </c>
      <c r="AB93" s="45">
        <f t="shared" si="8"/>
        <v>117.99261632212263</v>
      </c>
      <c r="AC93" s="45">
        <f t="shared" si="8"/>
        <v>110.24609257721012</v>
      </c>
      <c r="AD93" s="45">
        <f t="shared" si="8"/>
        <v>103.00814836889056</v>
      </c>
      <c r="AE93" s="45">
        <f t="shared" si="8"/>
        <v>96.24539412094133</v>
      </c>
      <c r="AF93" s="45">
        <f t="shared" si="8"/>
        <v>89.9266323701135</v>
      </c>
      <c r="AG93" s="45">
        <f t="shared" si="8"/>
        <v>84.02271384818398</v>
      </c>
      <c r="AH93" s="45">
        <f t="shared" si="8"/>
        <v>78.50640301259732</v>
      </c>
      <c r="AI93" s="45">
        <f t="shared" si="8"/>
        <v>73.35225240537214</v>
      </c>
      <c r="AJ93" s="45">
        <f t="shared" si="8"/>
        <v>68.5364852606742</v>
      </c>
      <c r="AK93" s="45">
        <f t="shared" si="8"/>
        <v>64.03688581950887</v>
      </c>
      <c r="AL93" s="45">
        <f t="shared" si="8"/>
        <v>59.83269684554112</v>
      </c>
      <c r="AM93" s="45">
        <f t="shared" si="8"/>
        <v>55.90452386926961</v>
      </c>
      <c r="AN93" s="45">
        <f t="shared" si="8"/>
        <v>52.234245718821235</v>
      </c>
      <c r="AO93" s="45">
        <f t="shared" si="8"/>
        <v>48.804930924632906</v>
      </c>
      <c r="AP93" s="45">
        <f t="shared" si="8"/>
        <v>45.60075961238446</v>
      </c>
      <c r="AQ93" s="45">
        <f t="shared" si="8"/>
        <v>42.60695052386482</v>
      </c>
      <c r="AR93" s="45">
        <f t="shared" si="8"/>
        <v>39.80969282910898</v>
      </c>
      <c r="AS93" s="45">
        <f t="shared" si="8"/>
        <v>37.19608241524662</v>
      </c>
      <c r="AT93" s="45">
        <f t="shared" si="8"/>
        <v>34.754062358154236</v>
      </c>
      <c r="AU93" s="45">
        <f t="shared" si="8"/>
        <v>32.47236730229899</v>
      </c>
      <c r="AV93" s="45">
        <f t="shared" si="8"/>
        <v>30.340471492191295</v>
      </c>
      <c r="AW93" s="45">
        <f t="shared" si="8"/>
        <v>28.348540215708248</v>
      </c>
      <c r="AX93" s="45">
        <f t="shared" si="8"/>
        <v>26.48738443529</v>
      </c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1:80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46" t="s">
        <v>74</v>
      </c>
      <c r="T94" s="5" t="s">
        <v>10</v>
      </c>
      <c r="U94" s="11">
        <f t="shared" si="9"/>
        <v>73</v>
      </c>
      <c r="V94" s="45">
        <f t="shared" si="9"/>
        <v>68.20735914665377</v>
      </c>
      <c r="W94" s="45">
        <f t="shared" si="8"/>
        <v>63.729367695350874</v>
      </c>
      <c r="X94" s="45">
        <f t="shared" si="8"/>
        <v>59.54536809021852</v>
      </c>
      <c r="Y94" s="45">
        <f t="shared" si="8"/>
        <v>55.636058997934676</v>
      </c>
      <c r="Z94" s="45">
        <f t="shared" si="8"/>
        <v>51.983406268171905</v>
      </c>
      <c r="AA94" s="45">
        <f t="shared" si="8"/>
        <v>48.570559739720736</v>
      </c>
      <c r="AB94" s="45">
        <f t="shared" si="8"/>
        <v>45.381775508508696</v>
      </c>
      <c r="AC94" s="45">
        <f t="shared" si="8"/>
        <v>42.402343298926965</v>
      </c>
      <c r="AD94" s="45">
        <f t="shared" si="8"/>
        <v>39.618518603419446</v>
      </c>
      <c r="AE94" s="45">
        <f t="shared" si="8"/>
        <v>37.01745927728512</v>
      </c>
      <c r="AF94" s="45">
        <f t="shared" si="8"/>
        <v>34.58716629619749</v>
      </c>
      <c r="AG94" s="45">
        <f t="shared" si="8"/>
        <v>32.31642840314768</v>
      </c>
      <c r="AH94" s="45">
        <f t="shared" si="8"/>
        <v>30.19477038946051</v>
      </c>
      <c r="AI94" s="45">
        <f t="shared" si="8"/>
        <v>28.21240477129699</v>
      </c>
      <c r="AJ94" s="45">
        <f t="shared" si="8"/>
        <v>26.360186638720847</v>
      </c>
      <c r="AK94" s="45">
        <f t="shared" si="8"/>
        <v>24.62957146904187</v>
      </c>
      <c r="AL94" s="45">
        <f t="shared" si="8"/>
        <v>23.012575709823505</v>
      </c>
      <c r="AM94" s="45">
        <f t="shared" si="8"/>
        <v>21.501739949719077</v>
      </c>
      <c r="AN94" s="45">
        <f t="shared" si="8"/>
        <v>20.09009450723893</v>
      </c>
      <c r="AO94" s="45">
        <f t="shared" si="8"/>
        <v>18.771127278704963</v>
      </c>
      <c r="AP94" s="45">
        <f t="shared" si="8"/>
        <v>17.538753697070945</v>
      </c>
      <c r="AQ94" s="45">
        <f t="shared" si="8"/>
        <v>16.38728866302493</v>
      </c>
      <c r="AR94" s="45">
        <f t="shared" si="8"/>
        <v>15.311420318888072</v>
      </c>
      <c r="AS94" s="45">
        <f t="shared" si="8"/>
        <v>14.306185544325626</v>
      </c>
      <c r="AT94" s="45">
        <f t="shared" si="8"/>
        <v>13.366947060828553</v>
      </c>
      <c r="AU94" s="45">
        <f t="shared" si="8"/>
        <v>12.489372039345767</v>
      </c>
      <c r="AV94" s="45">
        <f t="shared" si="8"/>
        <v>11.669412112381265</v>
      </c>
      <c r="AW94" s="45">
        <f t="shared" si="8"/>
        <v>10.903284698349324</v>
      </c>
      <c r="AX94" s="45">
        <f t="shared" si="8"/>
        <v>10.187455552034617</v>
      </c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1: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46" t="s">
        <v>75</v>
      </c>
      <c r="T95" s="5" t="s">
        <v>10</v>
      </c>
      <c r="U95" s="11">
        <f t="shared" si="9"/>
        <v>335.79999999999995</v>
      </c>
      <c r="V95" s="45">
        <f t="shared" si="9"/>
        <v>294.0613655491937</v>
      </c>
      <c r="W95" s="45">
        <f t="shared" si="8"/>
        <v>257.51068108593364</v>
      </c>
      <c r="X95" s="45">
        <f t="shared" si="8"/>
        <v>225.5031045968808</v>
      </c>
      <c r="Y95" s="45">
        <f t="shared" si="8"/>
        <v>197.47394542388747</v>
      </c>
      <c r="Z95" s="45">
        <f t="shared" si="8"/>
        <v>172.92870176216587</v>
      </c>
      <c r="AA95" s="45">
        <f t="shared" si="8"/>
        <v>151.43433645870087</v>
      </c>
      <c r="AB95" s="45">
        <f t="shared" si="8"/>
        <v>132.61163719500186</v>
      </c>
      <c r="AC95" s="45">
        <f t="shared" si="8"/>
        <v>116.12852626943565</v>
      </c>
      <c r="AD95" s="45">
        <f t="shared" si="8"/>
        <v>101.69420194760468</v>
      </c>
      <c r="AE95" s="45">
        <f t="shared" si="8"/>
        <v>89.05400802009564</v>
      </c>
      <c r="AF95" s="45">
        <f t="shared" si="8"/>
        <v>77.98494105425301</v>
      </c>
      <c r="AG95" s="45">
        <f t="shared" si="8"/>
        <v>68.29171607709057</v>
      </c>
      <c r="AH95" s="45">
        <f t="shared" si="8"/>
        <v>59.80332127852019</v>
      </c>
      <c r="AI95" s="45">
        <f t="shared" si="8"/>
        <v>52.37000095157474</v>
      </c>
      <c r="AJ95" s="45">
        <f t="shared" si="8"/>
        <v>45.86061344143133</v>
      </c>
      <c r="AK95" s="45">
        <f t="shared" si="8"/>
        <v>40.16031749109889</v>
      </c>
      <c r="AL95" s="45">
        <f t="shared" si="8"/>
        <v>35.16854616534158</v>
      </c>
      <c r="AM95" s="45">
        <f t="shared" si="8"/>
        <v>30.79723260798155</v>
      </c>
      <c r="AN95" s="45">
        <f t="shared" si="8"/>
        <v>26.969256330670678</v>
      </c>
      <c r="AO95" s="45">
        <f t="shared" si="8"/>
        <v>23.6170826219275</v>
      </c>
      <c r="AP95" s="45">
        <f t="shared" si="8"/>
        <v>20.68157107234107</v>
      </c>
      <c r="AQ95" s="45">
        <f t="shared" si="8"/>
        <v>18.11093219545955</v>
      </c>
      <c r="AR95" s="45">
        <f t="shared" si="8"/>
        <v>15.859813736645895</v>
      </c>
      <c r="AS95" s="45">
        <f t="shared" si="8"/>
        <v>13.888500550190445</v>
      </c>
      <c r="AT95" s="45">
        <f t="shared" si="8"/>
        <v>12.162213928587644</v>
      </c>
      <c r="AU95" s="45">
        <f t="shared" si="8"/>
        <v>10.650498022459518</v>
      </c>
      <c r="AV95" s="45">
        <f t="shared" si="8"/>
        <v>9.32668252609718</v>
      </c>
      <c r="AW95" s="45">
        <f t="shared" si="8"/>
        <v>8.167412149100475</v>
      </c>
      <c r="AX95" s="45">
        <f t="shared" si="8"/>
        <v>7.152234572863491</v>
      </c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1: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46" t="s">
        <v>76</v>
      </c>
      <c r="T96" s="5" t="s">
        <v>10</v>
      </c>
      <c r="U96" s="11">
        <f t="shared" si="9"/>
        <v>189.8</v>
      </c>
      <c r="V96" s="45">
        <f t="shared" si="9"/>
        <v>166.2085979191095</v>
      </c>
      <c r="W96" s="45">
        <f t="shared" si="8"/>
        <v>145.54951539639728</v>
      </c>
      <c r="X96" s="45">
        <f t="shared" si="8"/>
        <v>127.45827651128042</v>
      </c>
      <c r="Y96" s="45">
        <f t="shared" si="8"/>
        <v>111.61570828306682</v>
      </c>
      <c r="Z96" s="45">
        <f t="shared" si="8"/>
        <v>97.74230969165897</v>
      </c>
      <c r="AA96" s="45">
        <f t="shared" si="8"/>
        <v>85.59332060709178</v>
      </c>
      <c r="AB96" s="45">
        <f t="shared" si="8"/>
        <v>74.95440363195756</v>
      </c>
      <c r="AC96" s="45">
        <f t="shared" si="8"/>
        <v>65.63786267402884</v>
      </c>
      <c r="AD96" s="45">
        <f t="shared" si="8"/>
        <v>57.479331535602654</v>
      </c>
      <c r="AE96" s="45">
        <f t="shared" si="8"/>
        <v>50.33487409831491</v>
      </c>
      <c r="AF96" s="45">
        <f t="shared" si="8"/>
        <v>44.07844494370823</v>
      </c>
      <c r="AG96" s="45">
        <f t="shared" si="8"/>
        <v>38.59966560879032</v>
      </c>
      <c r="AH96" s="45">
        <f t="shared" si="8"/>
        <v>33.801877244380975</v>
      </c>
      <c r="AI96" s="45">
        <f t="shared" si="8"/>
        <v>29.600435320455286</v>
      </c>
      <c r="AJ96" s="45">
        <f t="shared" si="8"/>
        <v>25.92121629298293</v>
      </c>
      <c r="AK96" s="45">
        <f t="shared" si="8"/>
        <v>22.699309886273284</v>
      </c>
      <c r="AL96" s="45">
        <f t="shared" si="8"/>
        <v>19.8778739195409</v>
      </c>
      <c r="AM96" s="45">
        <f t="shared" si="8"/>
        <v>17.40713147407653</v>
      </c>
      <c r="AN96" s="45">
        <f t="shared" si="8"/>
        <v>15.243492708639947</v>
      </c>
      <c r="AO96" s="45">
        <f t="shared" si="8"/>
        <v>13.34878582978511</v>
      </c>
      <c r="AP96" s="45">
        <f t="shared" si="8"/>
        <v>11.689583649584085</v>
      </c>
      <c r="AQ96" s="45">
        <f t="shared" si="8"/>
        <v>10.236613849607572</v>
      </c>
      <c r="AR96" s="45">
        <f t="shared" si="8"/>
        <v>8.964242546799854</v>
      </c>
      <c r="AS96" s="45">
        <f t="shared" si="8"/>
        <v>7.850022050107642</v>
      </c>
      <c r="AT96" s="45">
        <f t="shared" si="8"/>
        <v>6.8742948292017125</v>
      </c>
      <c r="AU96" s="45">
        <f t="shared" si="8"/>
        <v>6.019846708346686</v>
      </c>
      <c r="AV96" s="45">
        <f t="shared" si="8"/>
        <v>5.271603166924492</v>
      </c>
      <c r="AW96" s="45">
        <f t="shared" si="8"/>
        <v>4.616363388622007</v>
      </c>
      <c r="AX96" s="45">
        <f t="shared" si="8"/>
        <v>4.042567367270669</v>
      </c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1: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46" t="s">
        <v>77</v>
      </c>
      <c r="T97" s="5" t="s">
        <v>10</v>
      </c>
      <c r="U97" s="11">
        <f t="shared" si="9"/>
        <v>73</v>
      </c>
      <c r="V97" s="45">
        <f t="shared" si="9"/>
        <v>63.9263838150421</v>
      </c>
      <c r="W97" s="45">
        <f t="shared" si="8"/>
        <v>55.980582844768186</v>
      </c>
      <c r="X97" s="45">
        <f t="shared" si="8"/>
        <v>49.02241404280018</v>
      </c>
      <c r="Y97" s="45">
        <f t="shared" si="8"/>
        <v>42.929118570410324</v>
      </c>
      <c r="Z97" s="45">
        <f t="shared" si="8"/>
        <v>37.59319603525345</v>
      </c>
      <c r="AA97" s="45">
        <f t="shared" si="8"/>
        <v>32.920507925804536</v>
      </c>
      <c r="AB97" s="45">
        <f t="shared" si="8"/>
        <v>28.828616781522143</v>
      </c>
      <c r="AC97" s="45">
        <f t="shared" si="8"/>
        <v>25.2453317977034</v>
      </c>
      <c r="AD97" s="45">
        <f t="shared" si="8"/>
        <v>22.107435206001018</v>
      </c>
      <c r="AE97" s="45">
        <f t="shared" si="8"/>
        <v>19.35956696089036</v>
      </c>
      <c r="AF97" s="45">
        <f t="shared" si="8"/>
        <v>16.953248055272397</v>
      </c>
      <c r="AG97" s="45">
        <f t="shared" si="8"/>
        <v>14.846025234150124</v>
      </c>
      <c r="AH97" s="45">
        <f t="shared" si="8"/>
        <v>13.000722017069606</v>
      </c>
      <c r="AI97" s="45">
        <f t="shared" si="8"/>
        <v>11.384782815559726</v>
      </c>
      <c r="AJ97" s="45">
        <f t="shared" si="8"/>
        <v>9.969698574224203</v>
      </c>
      <c r="AK97" s="45">
        <f t="shared" si="8"/>
        <v>8.730503802412802</v>
      </c>
      <c r="AL97" s="45">
        <f t="shared" si="8"/>
        <v>7.645336122900344</v>
      </c>
      <c r="AM97" s="45">
        <f t="shared" si="8"/>
        <v>6.69505056695251</v>
      </c>
      <c r="AN97" s="45">
        <f t="shared" si="8"/>
        <v>5.862881811015365</v>
      </c>
      <c r="AO97" s="45">
        <f t="shared" si="8"/>
        <v>5.134148396071196</v>
      </c>
      <c r="AP97" s="45">
        <f t="shared" si="8"/>
        <v>4.495993711378494</v>
      </c>
      <c r="AQ97" s="45">
        <f t="shared" si="8"/>
        <v>3.9371591729259894</v>
      </c>
      <c r="AR97" s="45">
        <f t="shared" si="8"/>
        <v>3.4477855949230207</v>
      </c>
      <c r="AS97" s="45">
        <f t="shared" si="8"/>
        <v>3.019239250041401</v>
      </c>
      <c r="AT97" s="45">
        <f t="shared" si="8"/>
        <v>2.643959549692966</v>
      </c>
      <c r="AU97" s="45">
        <f t="shared" si="8"/>
        <v>2.315325657056417</v>
      </c>
      <c r="AV97" s="45">
        <f t="shared" si="8"/>
        <v>2.0275396795863436</v>
      </c>
      <c r="AW97" s="45">
        <f t="shared" si="8"/>
        <v>1.7755243802392335</v>
      </c>
      <c r="AX97" s="45">
        <f t="shared" si="8"/>
        <v>1.554833602796411</v>
      </c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1: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46" t="s">
        <v>78</v>
      </c>
      <c r="T98" s="5" t="s">
        <v>10</v>
      </c>
      <c r="U98" s="11">
        <f t="shared" si="9"/>
        <v>335.79999999999995</v>
      </c>
      <c r="V98" s="45">
        <f t="shared" si="9"/>
        <v>221.2676130002954</v>
      </c>
      <c r="W98" s="45">
        <f t="shared" si="8"/>
        <v>145.79915593462917</v>
      </c>
      <c r="X98" s="45">
        <f t="shared" si="8"/>
        <v>96.0709684666863</v>
      </c>
      <c r="Y98" s="45">
        <f t="shared" si="8"/>
        <v>63.303733982282075</v>
      </c>
      <c r="Z98" s="45">
        <f t="shared" si="8"/>
        <v>41.71252564700784</v>
      </c>
      <c r="AA98" s="45">
        <f t="shared" si="8"/>
        <v>27.485500244571263</v>
      </c>
      <c r="AB98" s="45">
        <f t="shared" si="8"/>
        <v>18.11093219545955</v>
      </c>
      <c r="AC98" s="45">
        <f t="shared" si="8"/>
        <v>11.93377824925412</v>
      </c>
      <c r="AD98" s="45">
        <f t="shared" si="8"/>
        <v>7.863486084834136</v>
      </c>
      <c r="AE98" s="45">
        <f t="shared" si="8"/>
        <v>5.181461571924619</v>
      </c>
      <c r="AF98" s="45">
        <f t="shared" si="8"/>
        <v>3.414203793545321</v>
      </c>
      <c r="AG98" s="45">
        <f t="shared" si="8"/>
        <v>2.249710314753803</v>
      </c>
      <c r="AH98" s="45">
        <f t="shared" si="8"/>
        <v>1.4823943754845654</v>
      </c>
      <c r="AI98" s="45">
        <f t="shared" si="8"/>
        <v>0.9767893537478658</v>
      </c>
      <c r="AJ98" s="45">
        <f t="shared" si="8"/>
        <v>0.6436326644070618</v>
      </c>
      <c r="AK98" s="45">
        <f t="shared" si="8"/>
        <v>0.42410679959014513</v>
      </c>
      <c r="AL98" s="45">
        <f t="shared" si="8"/>
        <v>0.27945532817899355</v>
      </c>
      <c r="AM98" s="45">
        <f t="shared" si="8"/>
        <v>0.18414059978076258</v>
      </c>
      <c r="AN98" s="45">
        <f t="shared" si="8"/>
        <v>0.12133517263231702</v>
      </c>
      <c r="AO98" s="45">
        <f t="shared" si="8"/>
        <v>0.07995099470319103</v>
      </c>
      <c r="AP98" s="45">
        <f t="shared" si="8"/>
        <v>0.05268185156335423</v>
      </c>
      <c r="AQ98" s="45">
        <f t="shared" si="8"/>
        <v>0.03471348285842543</v>
      </c>
      <c r="AR98" s="45">
        <f t="shared" si="8"/>
        <v>0.022873643511049643</v>
      </c>
      <c r="AS98" s="45">
        <f t="shared" si="8"/>
        <v>0.015072056284424224</v>
      </c>
      <c r="AT98" s="45">
        <f t="shared" si="8"/>
        <v>0.009931381527875656</v>
      </c>
      <c r="AU98" s="45">
        <f t="shared" si="8"/>
        <v>0.006544053259286107</v>
      </c>
      <c r="AV98" s="45">
        <f t="shared" si="8"/>
        <v>0.004312051947674324</v>
      </c>
      <c r="AW98" s="45">
        <f t="shared" si="8"/>
        <v>0.0028413265086217193</v>
      </c>
      <c r="AX98" s="45">
        <f t="shared" si="8"/>
        <v>0.0018722261295925858</v>
      </c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1: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46" t="s">
        <v>79</v>
      </c>
      <c r="T99" s="5" t="s">
        <v>10</v>
      </c>
      <c r="U99" s="11">
        <f t="shared" si="9"/>
        <v>189.8</v>
      </c>
      <c r="V99" s="45">
        <f t="shared" si="9"/>
        <v>125.06430300016694</v>
      </c>
      <c r="W99" s="45">
        <f t="shared" si="8"/>
        <v>82.40821857174694</v>
      </c>
      <c r="X99" s="45">
        <f t="shared" si="8"/>
        <v>54.30098217682268</v>
      </c>
      <c r="Y99" s="45">
        <f t="shared" si="8"/>
        <v>35.78037138128986</v>
      </c>
      <c r="Z99" s="45">
        <f t="shared" si="8"/>
        <v>23.576644930917478</v>
      </c>
      <c r="AA99" s="45">
        <f t="shared" si="8"/>
        <v>15.535282746931582</v>
      </c>
      <c r="AB99" s="45">
        <f t="shared" si="8"/>
        <v>10.236613849607572</v>
      </c>
      <c r="AC99" s="45">
        <f t="shared" si="8"/>
        <v>6.745179010447981</v>
      </c>
      <c r="AD99" s="45">
        <f t="shared" si="8"/>
        <v>4.444579091427989</v>
      </c>
      <c r="AE99" s="45">
        <f t="shared" si="8"/>
        <v>2.9286521928269593</v>
      </c>
      <c r="AF99" s="45">
        <f t="shared" si="8"/>
        <v>1.9297673615690942</v>
      </c>
      <c r="AG99" s="45">
        <f t="shared" si="8"/>
        <v>1.2715753952956277</v>
      </c>
      <c r="AH99" s="45">
        <f t="shared" si="8"/>
        <v>0.837875081795624</v>
      </c>
      <c r="AI99" s="45">
        <f t="shared" si="8"/>
        <v>0.5520983303792284</v>
      </c>
      <c r="AJ99" s="45">
        <f t="shared" si="8"/>
        <v>0.3637923755344263</v>
      </c>
      <c r="AK99" s="45">
        <f t="shared" si="8"/>
        <v>0.2397125388987777</v>
      </c>
      <c r="AL99" s="45">
        <f t="shared" si="8"/>
        <v>0.15795301157943117</v>
      </c>
      <c r="AM99" s="45">
        <f t="shared" si="8"/>
        <v>0.10407946944130059</v>
      </c>
      <c r="AN99" s="45">
        <f t="shared" si="8"/>
        <v>0.06858074974870092</v>
      </c>
      <c r="AO99" s="45">
        <f t="shared" si="8"/>
        <v>0.045189692658325356</v>
      </c>
      <c r="AP99" s="45">
        <f t="shared" si="8"/>
        <v>0.02977669870972196</v>
      </c>
      <c r="AQ99" s="45">
        <f t="shared" si="8"/>
        <v>0.019620664224327417</v>
      </c>
      <c r="AR99" s="45">
        <f t="shared" si="8"/>
        <v>0.012928581114941102</v>
      </c>
      <c r="AS99" s="45">
        <f t="shared" si="8"/>
        <v>0.00851898833467456</v>
      </c>
      <c r="AT99" s="45">
        <f t="shared" si="8"/>
        <v>0.005613389559234067</v>
      </c>
      <c r="AU99" s="45">
        <f t="shared" si="8"/>
        <v>0.0036988127117704075</v>
      </c>
      <c r="AV99" s="45">
        <f t="shared" si="8"/>
        <v>0.002437246753033314</v>
      </c>
      <c r="AW99" s="45">
        <f t="shared" si="8"/>
        <v>0.0016059671570470588</v>
      </c>
      <c r="AX99" s="45">
        <f t="shared" si="8"/>
        <v>0.001058214768900157</v>
      </c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1: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46" t="s">
        <v>80</v>
      </c>
      <c r="T100" s="5" t="s">
        <v>10</v>
      </c>
      <c r="U100" s="11">
        <f t="shared" si="9"/>
        <v>73</v>
      </c>
      <c r="V100" s="45">
        <f t="shared" si="9"/>
        <v>48.10165500006421</v>
      </c>
      <c r="W100" s="45">
        <f t="shared" si="8"/>
        <v>31.69546868144112</v>
      </c>
      <c r="X100" s="45">
        <f t="shared" si="8"/>
        <v>20.8849931449318</v>
      </c>
      <c r="Y100" s="45">
        <f t="shared" si="8"/>
        <v>13.761681300496104</v>
      </c>
      <c r="Z100" s="45">
        <f t="shared" si="8"/>
        <v>9.067940358045183</v>
      </c>
      <c r="AA100" s="45">
        <f t="shared" si="8"/>
        <v>5.9751087488198396</v>
      </c>
      <c r="AB100" s="45">
        <f t="shared" si="8"/>
        <v>3.9371591729259894</v>
      </c>
      <c r="AC100" s="45">
        <f t="shared" si="8"/>
        <v>2.5942996194030696</v>
      </c>
      <c r="AD100" s="45">
        <f t="shared" si="8"/>
        <v>1.7094534967030732</v>
      </c>
      <c r="AE100" s="45">
        <f t="shared" si="8"/>
        <v>1.1264046895488304</v>
      </c>
      <c r="AF100" s="45">
        <f t="shared" si="8"/>
        <v>0.7422182159881132</v>
      </c>
      <c r="AG100" s="45">
        <f t="shared" si="8"/>
        <v>0.48906745972908755</v>
      </c>
      <c r="AH100" s="45">
        <f t="shared" si="8"/>
        <v>0.3222596468444707</v>
      </c>
      <c r="AI100" s="45">
        <f t="shared" si="8"/>
        <v>0.21234551168431864</v>
      </c>
      <c r="AJ100" s="45">
        <f t="shared" si="8"/>
        <v>0.13992014443631778</v>
      </c>
      <c r="AK100" s="45">
        <f t="shared" si="8"/>
        <v>0.09219713034568372</v>
      </c>
      <c r="AL100" s="45">
        <f t="shared" si="8"/>
        <v>0.06075115829978121</v>
      </c>
      <c r="AM100" s="45">
        <f t="shared" si="8"/>
        <v>0.04003056516973099</v>
      </c>
      <c r="AN100" s="45">
        <f t="shared" si="8"/>
        <v>0.026377211441808046</v>
      </c>
      <c r="AO100" s="45">
        <f t="shared" si="8"/>
        <v>0.01738065102243283</v>
      </c>
      <c r="AP100" s="45">
        <f t="shared" si="8"/>
        <v>0.011452576426816137</v>
      </c>
      <c r="AQ100" s="45">
        <f t="shared" si="8"/>
        <v>0.007546409317049007</v>
      </c>
      <c r="AR100" s="45">
        <f t="shared" si="8"/>
        <v>0.0049725311980542706</v>
      </c>
      <c r="AS100" s="45">
        <f t="shared" si="8"/>
        <v>0.0032765339748748313</v>
      </c>
      <c r="AT100" s="45">
        <f t="shared" si="8"/>
        <v>0.0021589959843207945</v>
      </c>
      <c r="AU100" s="45">
        <f t="shared" si="8"/>
        <v>0.0014226202737578494</v>
      </c>
      <c r="AV100" s="45">
        <f t="shared" si="8"/>
        <v>0.0009374025973205053</v>
      </c>
      <c r="AW100" s="45">
        <f t="shared" si="8"/>
        <v>0.0006176796757873303</v>
      </c>
      <c r="AX100" s="45">
        <f t="shared" si="8"/>
        <v>0.00040700568034621437</v>
      </c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1:80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1:80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33">
        <v>1</v>
      </c>
      <c r="V103" s="33">
        <v>2</v>
      </c>
      <c r="W103" s="33">
        <v>3</v>
      </c>
      <c r="X103" s="33">
        <v>4</v>
      </c>
      <c r="Y103" s="33">
        <v>5</v>
      </c>
      <c r="Z103" s="33">
        <v>6</v>
      </c>
      <c r="AA103" s="33">
        <v>7</v>
      </c>
      <c r="AB103" s="33">
        <v>8</v>
      </c>
      <c r="AC103" s="33">
        <v>9</v>
      </c>
      <c r="AD103" s="33">
        <v>10</v>
      </c>
      <c r="AE103" s="33">
        <v>11</v>
      </c>
      <c r="AF103" s="33">
        <v>12</v>
      </c>
      <c r="AG103" s="33">
        <v>13</v>
      </c>
      <c r="AH103" s="33">
        <v>14</v>
      </c>
      <c r="AI103" s="33">
        <v>15</v>
      </c>
      <c r="AJ103" s="33">
        <v>16</v>
      </c>
      <c r="AK103" s="33">
        <v>17</v>
      </c>
      <c r="AL103" s="33">
        <v>18</v>
      </c>
      <c r="AM103" s="33">
        <v>19</v>
      </c>
      <c r="AN103" s="33">
        <v>20</v>
      </c>
      <c r="AO103" s="33">
        <v>21</v>
      </c>
      <c r="AP103" s="33">
        <v>22</v>
      </c>
      <c r="AQ103" s="33">
        <v>23</v>
      </c>
      <c r="AR103" s="33">
        <v>24</v>
      </c>
      <c r="AS103" s="33">
        <v>25</v>
      </c>
      <c r="AT103" s="33">
        <v>26</v>
      </c>
      <c r="AU103" s="33">
        <v>27</v>
      </c>
      <c r="AV103" s="33">
        <v>28</v>
      </c>
      <c r="AW103" s="33">
        <v>29</v>
      </c>
      <c r="AX103" s="33">
        <v>30</v>
      </c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1:80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44" t="s">
        <v>59</v>
      </c>
      <c r="T104" s="5" t="s">
        <v>10</v>
      </c>
      <c r="U104" s="41">
        <f>D9</f>
        <v>100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0</v>
      </c>
      <c r="AK104" s="42">
        <v>0</v>
      </c>
      <c r="AL104" s="42">
        <v>0</v>
      </c>
      <c r="AM104" s="42">
        <v>0</v>
      </c>
      <c r="AN104" s="42">
        <v>0</v>
      </c>
      <c r="AO104" s="42">
        <v>0</v>
      </c>
      <c r="AP104" s="42">
        <v>0</v>
      </c>
      <c r="AQ104" s="42">
        <v>0</v>
      </c>
      <c r="AR104" s="42">
        <v>0</v>
      </c>
      <c r="AS104" s="42">
        <v>0</v>
      </c>
      <c r="AT104" s="42">
        <v>0</v>
      </c>
      <c r="AU104" s="42">
        <v>0</v>
      </c>
      <c r="AV104" s="42">
        <v>0</v>
      </c>
      <c r="AW104" s="42">
        <v>0</v>
      </c>
      <c r="AX104" s="42">
        <v>0</v>
      </c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0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44" t="s">
        <v>60</v>
      </c>
      <c r="T105" s="5" t="s">
        <v>10</v>
      </c>
      <c r="U105" s="41">
        <f>U104</f>
        <v>100</v>
      </c>
      <c r="V105" s="42">
        <f>U105-U106</f>
        <v>100</v>
      </c>
      <c r="W105" s="42">
        <f aca="true" t="shared" si="10" ref="W105:AX105">V105-V106</f>
        <v>80</v>
      </c>
      <c r="X105" s="42">
        <f t="shared" si="10"/>
        <v>60</v>
      </c>
      <c r="Y105" s="42">
        <f t="shared" si="10"/>
        <v>44</v>
      </c>
      <c r="Z105" s="42">
        <f t="shared" si="10"/>
        <v>32</v>
      </c>
      <c r="AA105" s="42">
        <f t="shared" si="10"/>
        <v>23.2</v>
      </c>
      <c r="AB105" s="42">
        <f t="shared" si="10"/>
        <v>16.799999999999997</v>
      </c>
      <c r="AC105" s="42">
        <f t="shared" si="10"/>
        <v>12.159999999999997</v>
      </c>
      <c r="AD105" s="42">
        <f t="shared" si="10"/>
        <v>8.799999999999997</v>
      </c>
      <c r="AE105" s="42">
        <f t="shared" si="10"/>
        <v>6.367999999999998</v>
      </c>
      <c r="AF105" s="42">
        <f t="shared" si="10"/>
        <v>4.607999999999998</v>
      </c>
      <c r="AG105" s="42">
        <f t="shared" si="10"/>
        <v>3.3343999999999983</v>
      </c>
      <c r="AH105" s="42">
        <f t="shared" si="10"/>
        <v>2.4127999999999985</v>
      </c>
      <c r="AI105" s="42">
        <f t="shared" si="10"/>
        <v>1.7459199999999988</v>
      </c>
      <c r="AJ105" s="42">
        <f t="shared" si="10"/>
        <v>1.2633599999999992</v>
      </c>
      <c r="AK105" s="42">
        <f t="shared" si="10"/>
        <v>0.9141759999999994</v>
      </c>
      <c r="AL105" s="42">
        <f t="shared" si="10"/>
        <v>0.6615039999999996</v>
      </c>
      <c r="AM105" s="42">
        <f t="shared" si="10"/>
        <v>0.4786687999999998</v>
      </c>
      <c r="AN105" s="42">
        <f t="shared" si="10"/>
        <v>0.34636799999999984</v>
      </c>
      <c r="AO105" s="42">
        <f t="shared" si="10"/>
        <v>0.2506342399999999</v>
      </c>
      <c r="AP105" s="42">
        <f t="shared" si="10"/>
        <v>0.1813606399999999</v>
      </c>
      <c r="AQ105" s="42">
        <f t="shared" si="10"/>
        <v>0.13123379199999993</v>
      </c>
      <c r="AR105" s="42">
        <f t="shared" si="10"/>
        <v>0.09496166399999995</v>
      </c>
      <c r="AS105" s="42">
        <f t="shared" si="10"/>
        <v>0.06871490559999996</v>
      </c>
      <c r="AT105" s="42">
        <f t="shared" si="10"/>
        <v>0.04972257279999997</v>
      </c>
      <c r="AU105" s="42">
        <f t="shared" si="10"/>
        <v>0.03597959167999998</v>
      </c>
      <c r="AV105" s="42">
        <f t="shared" si="10"/>
        <v>0.026035077119999986</v>
      </c>
      <c r="AW105" s="42">
        <f t="shared" si="10"/>
        <v>0.01883915878399999</v>
      </c>
      <c r="AX105" s="42">
        <f t="shared" si="10"/>
        <v>0.013632143359999994</v>
      </c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0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44" t="s">
        <v>61</v>
      </c>
      <c r="T106" s="5" t="s">
        <v>10</v>
      </c>
      <c r="U106" s="41">
        <v>0</v>
      </c>
      <c r="V106" s="42">
        <f>U105*$J$8</f>
        <v>20</v>
      </c>
      <c r="W106" s="42">
        <f aca="true" t="shared" si="11" ref="W106:AX106">V105*$J$8</f>
        <v>20</v>
      </c>
      <c r="X106" s="42">
        <f t="shared" si="11"/>
        <v>16</v>
      </c>
      <c r="Y106" s="42">
        <f t="shared" si="11"/>
        <v>12</v>
      </c>
      <c r="Z106" s="42">
        <f t="shared" si="11"/>
        <v>8.8</v>
      </c>
      <c r="AA106" s="42">
        <f t="shared" si="11"/>
        <v>6.4</v>
      </c>
      <c r="AB106" s="42">
        <f t="shared" si="11"/>
        <v>4.64</v>
      </c>
      <c r="AC106" s="42">
        <f t="shared" si="11"/>
        <v>3.3599999999999994</v>
      </c>
      <c r="AD106" s="42">
        <f t="shared" si="11"/>
        <v>2.4319999999999995</v>
      </c>
      <c r="AE106" s="42">
        <f t="shared" si="11"/>
        <v>1.7599999999999996</v>
      </c>
      <c r="AF106" s="42">
        <f t="shared" si="11"/>
        <v>1.2735999999999996</v>
      </c>
      <c r="AG106" s="42">
        <f t="shared" si="11"/>
        <v>0.9215999999999996</v>
      </c>
      <c r="AH106" s="42">
        <f t="shared" si="11"/>
        <v>0.6668799999999997</v>
      </c>
      <c r="AI106" s="42">
        <f t="shared" si="11"/>
        <v>0.4825599999999997</v>
      </c>
      <c r="AJ106" s="42">
        <f t="shared" si="11"/>
        <v>0.3491839999999998</v>
      </c>
      <c r="AK106" s="42">
        <f t="shared" si="11"/>
        <v>0.25267199999999984</v>
      </c>
      <c r="AL106" s="42">
        <f t="shared" si="11"/>
        <v>0.1828351999999999</v>
      </c>
      <c r="AM106" s="42">
        <f t="shared" si="11"/>
        <v>0.13230079999999994</v>
      </c>
      <c r="AN106" s="42">
        <f t="shared" si="11"/>
        <v>0.09573375999999996</v>
      </c>
      <c r="AO106" s="42">
        <f t="shared" si="11"/>
        <v>0.06927359999999998</v>
      </c>
      <c r="AP106" s="42">
        <f t="shared" si="11"/>
        <v>0.05012684799999998</v>
      </c>
      <c r="AQ106" s="42">
        <f t="shared" si="11"/>
        <v>0.03627212799999998</v>
      </c>
      <c r="AR106" s="42">
        <f t="shared" si="11"/>
        <v>0.026246758399999986</v>
      </c>
      <c r="AS106" s="42">
        <f t="shared" si="11"/>
        <v>0.01899233279999999</v>
      </c>
      <c r="AT106" s="42">
        <f t="shared" si="11"/>
        <v>0.013742981119999992</v>
      </c>
      <c r="AU106" s="42">
        <f t="shared" si="11"/>
        <v>0.009944514559999994</v>
      </c>
      <c r="AV106" s="42">
        <f t="shared" si="11"/>
        <v>0.007195918335999996</v>
      </c>
      <c r="AW106" s="42">
        <f t="shared" si="11"/>
        <v>0.005207015423999997</v>
      </c>
      <c r="AX106" s="42">
        <f t="shared" si="11"/>
        <v>0.0037678317567999987</v>
      </c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1:80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1:80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0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33">
        <v>1</v>
      </c>
      <c r="V109" s="33">
        <v>2</v>
      </c>
      <c r="W109" s="33">
        <v>3</v>
      </c>
      <c r="X109" s="33">
        <v>4</v>
      </c>
      <c r="Y109" s="33">
        <v>5</v>
      </c>
      <c r="Z109" s="33">
        <v>6</v>
      </c>
      <c r="AA109" s="33">
        <v>7</v>
      </c>
      <c r="AB109" s="33">
        <v>8</v>
      </c>
      <c r="AC109" s="33">
        <v>9</v>
      </c>
      <c r="AD109" s="33">
        <v>10</v>
      </c>
      <c r="AE109" s="33">
        <v>11</v>
      </c>
      <c r="AF109" s="33">
        <v>12</v>
      </c>
      <c r="AG109" s="33">
        <v>13</v>
      </c>
      <c r="AH109" s="33">
        <v>14</v>
      </c>
      <c r="AI109" s="33">
        <v>15</v>
      </c>
      <c r="AJ109" s="33">
        <v>16</v>
      </c>
      <c r="AK109" s="33">
        <v>17</v>
      </c>
      <c r="AL109" s="33">
        <v>18</v>
      </c>
      <c r="AM109" s="33">
        <v>19</v>
      </c>
      <c r="AN109" s="33">
        <v>20</v>
      </c>
      <c r="AO109" s="33">
        <v>21</v>
      </c>
      <c r="AP109" s="33">
        <v>22</v>
      </c>
      <c r="AQ109" s="33">
        <v>23</v>
      </c>
      <c r="AR109" s="33">
        <v>24</v>
      </c>
      <c r="AS109" s="33">
        <v>25</v>
      </c>
      <c r="AT109" s="33">
        <v>26</v>
      </c>
      <c r="AU109" s="33">
        <v>27</v>
      </c>
      <c r="AV109" s="33">
        <v>28</v>
      </c>
      <c r="AW109" s="33">
        <v>29</v>
      </c>
      <c r="AX109" s="33">
        <v>30</v>
      </c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0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46" t="s">
        <v>81</v>
      </c>
      <c r="T110" s="5" t="s">
        <v>10</v>
      </c>
      <c r="U110" s="11">
        <f>U92-U$106</f>
        <v>335.79999999999995</v>
      </c>
      <c r="V110" s="45">
        <f>V92-V$106</f>
        <v>293.7538520746074</v>
      </c>
      <c r="W110" s="45">
        <f aca="true" t="shared" si="12" ref="W110:AX118">W92-W$106</f>
        <v>273.155091398614</v>
      </c>
      <c r="X110" s="45">
        <f t="shared" si="12"/>
        <v>257.9086932150052</v>
      </c>
      <c r="Y110" s="45">
        <f t="shared" si="12"/>
        <v>243.9258713904995</v>
      </c>
      <c r="Z110" s="45">
        <f t="shared" si="12"/>
        <v>230.32366883359077</v>
      </c>
      <c r="AA110" s="45">
        <f t="shared" si="12"/>
        <v>217.02457480271536</v>
      </c>
      <c r="AB110" s="45">
        <f t="shared" si="12"/>
        <v>204.11616733914</v>
      </c>
      <c r="AC110" s="45">
        <f t="shared" si="12"/>
        <v>191.69077917506405</v>
      </c>
      <c r="AD110" s="45">
        <f t="shared" si="12"/>
        <v>179.81318557572948</v>
      </c>
      <c r="AE110" s="45">
        <f t="shared" si="12"/>
        <v>168.52031267551158</v>
      </c>
      <c r="AF110" s="45">
        <f t="shared" si="12"/>
        <v>157.82736496250848</v>
      </c>
      <c r="AG110" s="45">
        <f t="shared" si="12"/>
        <v>147.73397065447935</v>
      </c>
      <c r="AH110" s="45">
        <f t="shared" si="12"/>
        <v>138.22906379151834</v>
      </c>
      <c r="AI110" s="45">
        <f t="shared" si="12"/>
        <v>129.29450194796615</v>
      </c>
      <c r="AJ110" s="45">
        <f t="shared" si="12"/>
        <v>120.9076745381159</v>
      </c>
      <c r="AK110" s="45">
        <f t="shared" si="12"/>
        <v>113.0433567575926</v>
      </c>
      <c r="AL110" s="45">
        <f t="shared" si="12"/>
        <v>105.67501306518812</v>
      </c>
      <c r="AM110" s="45">
        <f t="shared" si="12"/>
        <v>98.77570296870776</v>
      </c>
      <c r="AN110" s="45">
        <f t="shared" si="12"/>
        <v>92.31870097329909</v>
      </c>
      <c r="AO110" s="45">
        <f t="shared" si="12"/>
        <v>86.27791188204283</v>
      </c>
      <c r="AP110" s="45">
        <f t="shared" si="12"/>
        <v>80.62814015852634</v>
      </c>
      <c r="AQ110" s="45">
        <f t="shared" si="12"/>
        <v>75.34525572191468</v>
      </c>
      <c r="AR110" s="45">
        <f t="shared" si="12"/>
        <v>70.40628670848513</v>
      </c>
      <c r="AS110" s="45">
        <f t="shared" si="12"/>
        <v>65.78946117109788</v>
      </c>
      <c r="AT110" s="45">
        <f t="shared" si="12"/>
        <v>61.47421349869134</v>
      </c>
      <c r="AU110" s="45">
        <f t="shared" si="12"/>
        <v>57.44116686643053</v>
      </c>
      <c r="AV110" s="45">
        <f t="shared" si="12"/>
        <v>53.67209979861782</v>
      </c>
      <c r="AW110" s="45">
        <f t="shared" si="12"/>
        <v>50.14990259698289</v>
      </c>
      <c r="AX110" s="45">
        <f t="shared" si="12"/>
        <v>46.85852770760244</v>
      </c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46" t="s">
        <v>82</v>
      </c>
      <c r="T111" s="5" t="s">
        <v>10</v>
      </c>
      <c r="U111" s="11">
        <f aca="true" t="shared" si="13" ref="U111:V118">U93-U$106</f>
        <v>189.8</v>
      </c>
      <c r="V111" s="45">
        <f t="shared" si="13"/>
        <v>157.3391337812998</v>
      </c>
      <c r="W111" s="45">
        <f t="shared" si="12"/>
        <v>145.69635600791227</v>
      </c>
      <c r="X111" s="45">
        <f t="shared" si="12"/>
        <v>138.81795703456817</v>
      </c>
      <c r="Y111" s="45">
        <f t="shared" si="12"/>
        <v>132.65375339463017</v>
      </c>
      <c r="Z111" s="45">
        <f t="shared" si="12"/>
        <v>126.35685629724698</v>
      </c>
      <c r="AA111" s="45">
        <f t="shared" si="12"/>
        <v>119.88345532327394</v>
      </c>
      <c r="AB111" s="45">
        <f t="shared" si="12"/>
        <v>113.35261632212263</v>
      </c>
      <c r="AC111" s="45">
        <f t="shared" si="12"/>
        <v>106.88609257721012</v>
      </c>
      <c r="AD111" s="45">
        <f t="shared" si="12"/>
        <v>100.57614836889056</v>
      </c>
      <c r="AE111" s="45">
        <f t="shared" si="12"/>
        <v>94.48539412094132</v>
      </c>
      <c r="AF111" s="45">
        <f t="shared" si="12"/>
        <v>88.6530323701135</v>
      </c>
      <c r="AG111" s="45">
        <f t="shared" si="12"/>
        <v>83.10111384818399</v>
      </c>
      <c r="AH111" s="45">
        <f t="shared" si="12"/>
        <v>77.83952301259731</v>
      </c>
      <c r="AI111" s="45">
        <f t="shared" si="12"/>
        <v>72.86969240537213</v>
      </c>
      <c r="AJ111" s="45">
        <f t="shared" si="12"/>
        <v>68.1873012606742</v>
      </c>
      <c r="AK111" s="45">
        <f t="shared" si="12"/>
        <v>63.78421381950887</v>
      </c>
      <c r="AL111" s="45">
        <f t="shared" si="12"/>
        <v>59.64986164554112</v>
      </c>
      <c r="AM111" s="45">
        <f t="shared" si="12"/>
        <v>55.77222306926961</v>
      </c>
      <c r="AN111" s="45">
        <f t="shared" si="12"/>
        <v>52.13851195882123</v>
      </c>
      <c r="AO111" s="45">
        <f t="shared" si="12"/>
        <v>48.7356573246329</v>
      </c>
      <c r="AP111" s="45">
        <f t="shared" si="12"/>
        <v>45.55063276438446</v>
      </c>
      <c r="AQ111" s="45">
        <f t="shared" si="12"/>
        <v>42.57067839586482</v>
      </c>
      <c r="AR111" s="45">
        <f t="shared" si="12"/>
        <v>39.78344607070898</v>
      </c>
      <c r="AS111" s="45">
        <f t="shared" si="12"/>
        <v>37.17709008244662</v>
      </c>
      <c r="AT111" s="45">
        <f t="shared" si="12"/>
        <v>34.74031937703424</v>
      </c>
      <c r="AU111" s="45">
        <f t="shared" si="12"/>
        <v>32.462422787738994</v>
      </c>
      <c r="AV111" s="45">
        <f t="shared" si="12"/>
        <v>30.333275573855296</v>
      </c>
      <c r="AW111" s="45">
        <f t="shared" si="12"/>
        <v>28.34333320028425</v>
      </c>
      <c r="AX111" s="45">
        <f t="shared" si="12"/>
        <v>26.4836166035332</v>
      </c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46" t="s">
        <v>83</v>
      </c>
      <c r="T112" s="5" t="s">
        <v>10</v>
      </c>
      <c r="U112" s="11">
        <f t="shared" si="13"/>
        <v>73</v>
      </c>
      <c r="V112" s="45">
        <f t="shared" si="13"/>
        <v>48.20735914665377</v>
      </c>
      <c r="W112" s="45">
        <f t="shared" si="12"/>
        <v>43.729367695350874</v>
      </c>
      <c r="X112" s="45">
        <f t="shared" si="12"/>
        <v>43.54536809021852</v>
      </c>
      <c r="Y112" s="45">
        <f t="shared" si="12"/>
        <v>43.636058997934676</v>
      </c>
      <c r="Z112" s="45">
        <f t="shared" si="12"/>
        <v>43.18340626817191</v>
      </c>
      <c r="AA112" s="45">
        <f t="shared" si="12"/>
        <v>42.17055973972074</v>
      </c>
      <c r="AB112" s="45">
        <f t="shared" si="12"/>
        <v>40.741775508508695</v>
      </c>
      <c r="AC112" s="45">
        <f t="shared" si="12"/>
        <v>39.042343298926966</v>
      </c>
      <c r="AD112" s="45">
        <f t="shared" si="12"/>
        <v>37.186518603419444</v>
      </c>
      <c r="AE112" s="45">
        <f t="shared" si="12"/>
        <v>35.25745927728512</v>
      </c>
      <c r="AF112" s="45">
        <f t="shared" si="12"/>
        <v>33.313566296197486</v>
      </c>
      <c r="AG112" s="45">
        <f t="shared" si="12"/>
        <v>31.394828403147685</v>
      </c>
      <c r="AH112" s="45">
        <f t="shared" si="12"/>
        <v>29.52789038946051</v>
      </c>
      <c r="AI112" s="45">
        <f t="shared" si="12"/>
        <v>27.72984477129699</v>
      </c>
      <c r="AJ112" s="45">
        <f t="shared" si="12"/>
        <v>26.011002638720846</v>
      </c>
      <c r="AK112" s="45">
        <f t="shared" si="12"/>
        <v>24.37689946904187</v>
      </c>
      <c r="AL112" s="45">
        <f t="shared" si="12"/>
        <v>22.829740509823505</v>
      </c>
      <c r="AM112" s="45">
        <f t="shared" si="12"/>
        <v>21.369439149719078</v>
      </c>
      <c r="AN112" s="45">
        <f t="shared" si="12"/>
        <v>19.99436074723893</v>
      </c>
      <c r="AO112" s="45">
        <f t="shared" si="12"/>
        <v>18.701853678704964</v>
      </c>
      <c r="AP112" s="45">
        <f t="shared" si="12"/>
        <v>17.488626849070943</v>
      </c>
      <c r="AQ112" s="45">
        <f t="shared" si="12"/>
        <v>16.35101653502493</v>
      </c>
      <c r="AR112" s="45">
        <f t="shared" si="12"/>
        <v>15.285173560488072</v>
      </c>
      <c r="AS112" s="45">
        <f t="shared" si="12"/>
        <v>14.287193211525626</v>
      </c>
      <c r="AT112" s="45">
        <f t="shared" si="12"/>
        <v>13.353204079708552</v>
      </c>
      <c r="AU112" s="45">
        <f t="shared" si="12"/>
        <v>12.479427524785766</v>
      </c>
      <c r="AV112" s="45">
        <f t="shared" si="12"/>
        <v>11.662216194045264</v>
      </c>
      <c r="AW112" s="45">
        <f t="shared" si="12"/>
        <v>10.898077682925324</v>
      </c>
      <c r="AX112" s="45">
        <f t="shared" si="12"/>
        <v>10.183687720277817</v>
      </c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46" t="s">
        <v>84</v>
      </c>
      <c r="T113" s="5" t="s">
        <v>10</v>
      </c>
      <c r="U113" s="11">
        <f t="shared" si="13"/>
        <v>335.79999999999995</v>
      </c>
      <c r="V113" s="45">
        <f t="shared" si="13"/>
        <v>274.0613655491937</v>
      </c>
      <c r="W113" s="45">
        <f t="shared" si="12"/>
        <v>237.51068108593364</v>
      </c>
      <c r="X113" s="45">
        <f t="shared" si="12"/>
        <v>209.5031045968808</v>
      </c>
      <c r="Y113" s="45">
        <f t="shared" si="12"/>
        <v>185.47394542388747</v>
      </c>
      <c r="Z113" s="45">
        <f t="shared" si="12"/>
        <v>164.12870176216586</v>
      </c>
      <c r="AA113" s="45">
        <f t="shared" si="12"/>
        <v>145.03433645870086</v>
      </c>
      <c r="AB113" s="45">
        <f t="shared" si="12"/>
        <v>127.97163719500186</v>
      </c>
      <c r="AC113" s="45">
        <f t="shared" si="12"/>
        <v>112.76852626943565</v>
      </c>
      <c r="AD113" s="45">
        <f t="shared" si="12"/>
        <v>99.26220194760468</v>
      </c>
      <c r="AE113" s="45">
        <f t="shared" si="12"/>
        <v>87.29400802009563</v>
      </c>
      <c r="AF113" s="45">
        <f t="shared" si="12"/>
        <v>76.71134105425301</v>
      </c>
      <c r="AG113" s="45">
        <f t="shared" si="12"/>
        <v>67.37011607709057</v>
      </c>
      <c r="AH113" s="45">
        <f t="shared" si="12"/>
        <v>59.13644127852019</v>
      </c>
      <c r="AI113" s="45">
        <f t="shared" si="12"/>
        <v>51.88744095157474</v>
      </c>
      <c r="AJ113" s="45">
        <f t="shared" si="12"/>
        <v>45.51142944143133</v>
      </c>
      <c r="AK113" s="45">
        <f t="shared" si="12"/>
        <v>39.90764549109889</v>
      </c>
      <c r="AL113" s="45">
        <f t="shared" si="12"/>
        <v>34.98571096534158</v>
      </c>
      <c r="AM113" s="45">
        <f t="shared" si="12"/>
        <v>30.66493180798155</v>
      </c>
      <c r="AN113" s="45">
        <f t="shared" si="12"/>
        <v>26.873522570670676</v>
      </c>
      <c r="AO113" s="45">
        <f t="shared" si="12"/>
        <v>23.547809021927502</v>
      </c>
      <c r="AP113" s="45">
        <f t="shared" si="12"/>
        <v>20.63144422434107</v>
      </c>
      <c r="AQ113" s="45">
        <f t="shared" si="12"/>
        <v>18.07466006745955</v>
      </c>
      <c r="AR113" s="45">
        <f t="shared" si="12"/>
        <v>15.833566978245896</v>
      </c>
      <c r="AS113" s="45">
        <f t="shared" si="12"/>
        <v>13.869508217390445</v>
      </c>
      <c r="AT113" s="45">
        <f t="shared" si="12"/>
        <v>12.148470947467644</v>
      </c>
      <c r="AU113" s="45">
        <f t="shared" si="12"/>
        <v>10.640553507899517</v>
      </c>
      <c r="AV113" s="45">
        <f t="shared" si="12"/>
        <v>9.31948660776118</v>
      </c>
      <c r="AW113" s="45">
        <f t="shared" si="12"/>
        <v>8.162205133676474</v>
      </c>
      <c r="AX113" s="45">
        <f t="shared" si="12"/>
        <v>7.148466741106691</v>
      </c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46" t="s">
        <v>85</v>
      </c>
      <c r="T114" s="5" t="s">
        <v>10</v>
      </c>
      <c r="U114" s="11">
        <f t="shared" si="13"/>
        <v>189.8</v>
      </c>
      <c r="V114" s="45">
        <f t="shared" si="13"/>
        <v>146.2085979191095</v>
      </c>
      <c r="W114" s="45">
        <f t="shared" si="12"/>
        <v>125.54951539639728</v>
      </c>
      <c r="X114" s="45">
        <f t="shared" si="12"/>
        <v>111.45827651128042</v>
      </c>
      <c r="Y114" s="45">
        <f t="shared" si="12"/>
        <v>99.61570828306682</v>
      </c>
      <c r="Z114" s="45">
        <f t="shared" si="12"/>
        <v>88.94230969165898</v>
      </c>
      <c r="AA114" s="45">
        <f t="shared" si="12"/>
        <v>79.19332060709178</v>
      </c>
      <c r="AB114" s="45">
        <f t="shared" si="12"/>
        <v>70.31440363195756</v>
      </c>
      <c r="AC114" s="45">
        <f t="shared" si="12"/>
        <v>62.27786267402884</v>
      </c>
      <c r="AD114" s="45">
        <f t="shared" si="12"/>
        <v>55.04733153560265</v>
      </c>
      <c r="AE114" s="45">
        <f t="shared" si="12"/>
        <v>48.574874098314915</v>
      </c>
      <c r="AF114" s="45">
        <f t="shared" si="12"/>
        <v>42.804844943708225</v>
      </c>
      <c r="AG114" s="45">
        <f t="shared" si="12"/>
        <v>37.67806560879032</v>
      </c>
      <c r="AH114" s="45">
        <f t="shared" si="12"/>
        <v>33.134997244380976</v>
      </c>
      <c r="AI114" s="45">
        <f t="shared" si="12"/>
        <v>29.117875320455287</v>
      </c>
      <c r="AJ114" s="45">
        <f t="shared" si="12"/>
        <v>25.57203229298293</v>
      </c>
      <c r="AK114" s="45">
        <f t="shared" si="12"/>
        <v>22.446637886273283</v>
      </c>
      <c r="AL114" s="45">
        <f t="shared" si="12"/>
        <v>19.6950387195409</v>
      </c>
      <c r="AM114" s="45">
        <f t="shared" si="12"/>
        <v>17.27483067407653</v>
      </c>
      <c r="AN114" s="45">
        <f t="shared" si="12"/>
        <v>15.147758948639947</v>
      </c>
      <c r="AO114" s="45">
        <f t="shared" si="12"/>
        <v>13.279512229785109</v>
      </c>
      <c r="AP114" s="45">
        <f t="shared" si="12"/>
        <v>11.639456801584085</v>
      </c>
      <c r="AQ114" s="45">
        <f t="shared" si="12"/>
        <v>10.200341721607572</v>
      </c>
      <c r="AR114" s="45">
        <f t="shared" si="12"/>
        <v>8.937995788399855</v>
      </c>
      <c r="AS114" s="45">
        <f t="shared" si="12"/>
        <v>7.831029717307642</v>
      </c>
      <c r="AT114" s="45">
        <f t="shared" si="12"/>
        <v>6.8605518480817125</v>
      </c>
      <c r="AU114" s="45">
        <f t="shared" si="12"/>
        <v>6.009902193786686</v>
      </c>
      <c r="AV114" s="45">
        <f t="shared" si="12"/>
        <v>5.264407248588491</v>
      </c>
      <c r="AW114" s="45">
        <f t="shared" si="12"/>
        <v>4.611156373198007</v>
      </c>
      <c r="AX114" s="45">
        <f t="shared" si="12"/>
        <v>4.038799535513869</v>
      </c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46" t="s">
        <v>86</v>
      </c>
      <c r="T115" s="5" t="s">
        <v>10</v>
      </c>
      <c r="U115" s="11">
        <f t="shared" si="13"/>
        <v>73</v>
      </c>
      <c r="V115" s="45">
        <f t="shared" si="13"/>
        <v>43.9263838150421</v>
      </c>
      <c r="W115" s="45">
        <f t="shared" si="12"/>
        <v>35.980582844768186</v>
      </c>
      <c r="X115" s="45">
        <f t="shared" si="12"/>
        <v>33.02241404280018</v>
      </c>
      <c r="Y115" s="45">
        <f t="shared" si="12"/>
        <v>30.929118570410324</v>
      </c>
      <c r="Z115" s="45">
        <f t="shared" si="12"/>
        <v>28.793196035253448</v>
      </c>
      <c r="AA115" s="45">
        <f t="shared" si="12"/>
        <v>26.520507925804537</v>
      </c>
      <c r="AB115" s="45">
        <f t="shared" si="12"/>
        <v>24.188616781522143</v>
      </c>
      <c r="AC115" s="45">
        <f t="shared" si="12"/>
        <v>21.8853317977034</v>
      </c>
      <c r="AD115" s="45">
        <f t="shared" si="12"/>
        <v>19.67543520600102</v>
      </c>
      <c r="AE115" s="45">
        <f t="shared" si="12"/>
        <v>17.59956696089036</v>
      </c>
      <c r="AF115" s="45">
        <f t="shared" si="12"/>
        <v>15.679648055272397</v>
      </c>
      <c r="AG115" s="45">
        <f t="shared" si="12"/>
        <v>13.924425234150124</v>
      </c>
      <c r="AH115" s="45">
        <f t="shared" si="12"/>
        <v>12.333842017069607</v>
      </c>
      <c r="AI115" s="45">
        <f t="shared" si="12"/>
        <v>10.902222815559726</v>
      </c>
      <c r="AJ115" s="45">
        <f t="shared" si="12"/>
        <v>9.620514574224204</v>
      </c>
      <c r="AK115" s="45">
        <f t="shared" si="12"/>
        <v>8.477831802412801</v>
      </c>
      <c r="AL115" s="45">
        <f t="shared" si="12"/>
        <v>7.462500922900344</v>
      </c>
      <c r="AM115" s="45">
        <f t="shared" si="12"/>
        <v>6.56274976695251</v>
      </c>
      <c r="AN115" s="45">
        <f t="shared" si="12"/>
        <v>5.767148051015365</v>
      </c>
      <c r="AO115" s="45">
        <f t="shared" si="12"/>
        <v>5.064874796071196</v>
      </c>
      <c r="AP115" s="45">
        <f t="shared" si="12"/>
        <v>4.445866863378495</v>
      </c>
      <c r="AQ115" s="45">
        <f t="shared" si="12"/>
        <v>3.9008870449259896</v>
      </c>
      <c r="AR115" s="45">
        <f t="shared" si="12"/>
        <v>3.4215388365230206</v>
      </c>
      <c r="AS115" s="45">
        <f t="shared" si="12"/>
        <v>3.0002469172414012</v>
      </c>
      <c r="AT115" s="45">
        <f t="shared" si="12"/>
        <v>2.630216568572966</v>
      </c>
      <c r="AU115" s="45">
        <f t="shared" si="12"/>
        <v>2.305381142496417</v>
      </c>
      <c r="AV115" s="45">
        <f t="shared" si="12"/>
        <v>2.0203437612503437</v>
      </c>
      <c r="AW115" s="45">
        <f t="shared" si="12"/>
        <v>1.7703173648152335</v>
      </c>
      <c r="AX115" s="45">
        <f t="shared" si="12"/>
        <v>1.551065771039611</v>
      </c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46" t="s">
        <v>87</v>
      </c>
      <c r="T116" s="5" t="s">
        <v>10</v>
      </c>
      <c r="U116" s="11">
        <f t="shared" si="13"/>
        <v>335.79999999999995</v>
      </c>
      <c r="V116" s="45">
        <f t="shared" si="13"/>
        <v>201.2676130002954</v>
      </c>
      <c r="W116" s="45">
        <f t="shared" si="12"/>
        <v>125.79915593462917</v>
      </c>
      <c r="X116" s="45">
        <f t="shared" si="12"/>
        <v>80.0709684666863</v>
      </c>
      <c r="Y116" s="45">
        <f t="shared" si="12"/>
        <v>51.303733982282075</v>
      </c>
      <c r="Z116" s="45">
        <f t="shared" si="12"/>
        <v>32.91252564700784</v>
      </c>
      <c r="AA116" s="45">
        <f t="shared" si="12"/>
        <v>21.085500244571264</v>
      </c>
      <c r="AB116" s="45">
        <f t="shared" si="12"/>
        <v>13.47093219545955</v>
      </c>
      <c r="AC116" s="45">
        <f t="shared" si="12"/>
        <v>8.57377824925412</v>
      </c>
      <c r="AD116" s="45">
        <f t="shared" si="12"/>
        <v>5.431486084834137</v>
      </c>
      <c r="AE116" s="45">
        <f t="shared" si="12"/>
        <v>3.4214615719246195</v>
      </c>
      <c r="AF116" s="45">
        <f t="shared" si="12"/>
        <v>2.1406037935453215</v>
      </c>
      <c r="AG116" s="45">
        <f t="shared" si="12"/>
        <v>1.3281103147538031</v>
      </c>
      <c r="AH116" s="45">
        <f t="shared" si="12"/>
        <v>0.8155143754845657</v>
      </c>
      <c r="AI116" s="45">
        <f t="shared" si="12"/>
        <v>0.4942293537478661</v>
      </c>
      <c r="AJ116" s="45">
        <f t="shared" si="12"/>
        <v>0.294448664407062</v>
      </c>
      <c r="AK116" s="45">
        <f t="shared" si="12"/>
        <v>0.1714347995901453</v>
      </c>
      <c r="AL116" s="45">
        <f t="shared" si="12"/>
        <v>0.09662012817899365</v>
      </c>
      <c r="AM116" s="45">
        <f t="shared" si="12"/>
        <v>0.05183979978076264</v>
      </c>
      <c r="AN116" s="45">
        <f t="shared" si="12"/>
        <v>0.025601412632317064</v>
      </c>
      <c r="AO116" s="45">
        <f t="shared" si="12"/>
        <v>0.010677394703191054</v>
      </c>
      <c r="AP116" s="45">
        <f t="shared" si="12"/>
        <v>0.0025550035633542523</v>
      </c>
      <c r="AQ116" s="45">
        <f t="shared" si="12"/>
        <v>-0.001558645141574548</v>
      </c>
      <c r="AR116" s="45">
        <f t="shared" si="12"/>
        <v>-0.003373114888950344</v>
      </c>
      <c r="AS116" s="45">
        <f t="shared" si="12"/>
        <v>-0.003920276515575766</v>
      </c>
      <c r="AT116" s="45">
        <f t="shared" si="12"/>
        <v>-0.0038115995921243363</v>
      </c>
      <c r="AU116" s="45">
        <f t="shared" si="12"/>
        <v>-0.0034004613007138874</v>
      </c>
      <c r="AV116" s="45">
        <f t="shared" si="12"/>
        <v>-0.0028838663883256717</v>
      </c>
      <c r="AW116" s="45">
        <f t="shared" si="12"/>
        <v>-0.002365688915378278</v>
      </c>
      <c r="AX116" s="45">
        <f t="shared" si="12"/>
        <v>-0.0018956056272074128</v>
      </c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46" t="s">
        <v>88</v>
      </c>
      <c r="T117" s="5" t="s">
        <v>10</v>
      </c>
      <c r="U117" s="11">
        <f t="shared" si="13"/>
        <v>189.8</v>
      </c>
      <c r="V117" s="45">
        <f t="shared" si="13"/>
        <v>105.06430300016694</v>
      </c>
      <c r="W117" s="45">
        <f t="shared" si="12"/>
        <v>62.40821857174694</v>
      </c>
      <c r="X117" s="45">
        <f t="shared" si="12"/>
        <v>38.30098217682268</v>
      </c>
      <c r="Y117" s="45">
        <f t="shared" si="12"/>
        <v>23.78037138128986</v>
      </c>
      <c r="Z117" s="45">
        <f t="shared" si="12"/>
        <v>14.776644930917477</v>
      </c>
      <c r="AA117" s="45">
        <f t="shared" si="12"/>
        <v>9.135282746931582</v>
      </c>
      <c r="AB117" s="45">
        <f t="shared" si="12"/>
        <v>5.596613849607572</v>
      </c>
      <c r="AC117" s="45">
        <f t="shared" si="12"/>
        <v>3.385179010447982</v>
      </c>
      <c r="AD117" s="45">
        <f t="shared" si="12"/>
        <v>2.0125790914279893</v>
      </c>
      <c r="AE117" s="45">
        <f t="shared" si="12"/>
        <v>1.1686521928269598</v>
      </c>
      <c r="AF117" s="45">
        <f t="shared" si="12"/>
        <v>0.6561673615690946</v>
      </c>
      <c r="AG117" s="45">
        <f t="shared" si="12"/>
        <v>0.34997539529562804</v>
      </c>
      <c r="AH117" s="45">
        <f t="shared" si="12"/>
        <v>0.17099508179562428</v>
      </c>
      <c r="AI117" s="45">
        <f t="shared" si="12"/>
        <v>0.06953833037922869</v>
      </c>
      <c r="AJ117" s="45">
        <f t="shared" si="12"/>
        <v>0.01460837553442651</v>
      </c>
      <c r="AK117" s="45">
        <f t="shared" si="12"/>
        <v>-0.012959461101222147</v>
      </c>
      <c r="AL117" s="45">
        <f t="shared" si="12"/>
        <v>-0.02488218842056872</v>
      </c>
      <c r="AM117" s="45">
        <f t="shared" si="12"/>
        <v>-0.028221330558699353</v>
      </c>
      <c r="AN117" s="45">
        <f t="shared" si="12"/>
        <v>-0.027153010251299042</v>
      </c>
      <c r="AO117" s="45">
        <f t="shared" si="12"/>
        <v>-0.02408390734167462</v>
      </c>
      <c r="AP117" s="45">
        <f t="shared" si="12"/>
        <v>-0.020350149290278022</v>
      </c>
      <c r="AQ117" s="45">
        <f t="shared" si="12"/>
        <v>-0.016651463775672563</v>
      </c>
      <c r="AR117" s="45">
        <f t="shared" si="12"/>
        <v>-0.013318177285058885</v>
      </c>
      <c r="AS117" s="45">
        <f t="shared" si="12"/>
        <v>-0.01047334446532543</v>
      </c>
      <c r="AT117" s="45">
        <f t="shared" si="12"/>
        <v>-0.008129591560765925</v>
      </c>
      <c r="AU117" s="45">
        <f t="shared" si="12"/>
        <v>-0.006245701848229587</v>
      </c>
      <c r="AV117" s="45">
        <f t="shared" si="12"/>
        <v>-0.004758671582966682</v>
      </c>
      <c r="AW117" s="45">
        <f t="shared" si="12"/>
        <v>-0.0036010482669529384</v>
      </c>
      <c r="AX117" s="45">
        <f t="shared" si="12"/>
        <v>-0.0027096169878998416</v>
      </c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46" t="s">
        <v>89</v>
      </c>
      <c r="T118" s="5" t="s">
        <v>10</v>
      </c>
      <c r="U118" s="11">
        <f t="shared" si="13"/>
        <v>73</v>
      </c>
      <c r="V118" s="45">
        <f t="shared" si="13"/>
        <v>28.101655000064213</v>
      </c>
      <c r="W118" s="45">
        <f t="shared" si="12"/>
        <v>11.69546868144112</v>
      </c>
      <c r="X118" s="45">
        <f t="shared" si="12"/>
        <v>4.884993144931801</v>
      </c>
      <c r="Y118" s="45">
        <f t="shared" si="12"/>
        <v>1.7616813004961038</v>
      </c>
      <c r="Z118" s="45">
        <f t="shared" si="12"/>
        <v>0.26794035804518224</v>
      </c>
      <c r="AA118" s="45">
        <f t="shared" si="12"/>
        <v>-0.4248912511801608</v>
      </c>
      <c r="AB118" s="45">
        <f t="shared" si="12"/>
        <v>-0.7028408270740103</v>
      </c>
      <c r="AC118" s="45">
        <f t="shared" si="12"/>
        <v>-0.7657003805969298</v>
      </c>
      <c r="AD118" s="45">
        <f t="shared" si="12"/>
        <v>-0.7225465032969263</v>
      </c>
      <c r="AE118" s="45">
        <f t="shared" si="12"/>
        <v>-0.6335953104511691</v>
      </c>
      <c r="AF118" s="45">
        <f t="shared" si="12"/>
        <v>-0.5313817840118864</v>
      </c>
      <c r="AG118" s="45">
        <f t="shared" si="12"/>
        <v>-0.4325325402709121</v>
      </c>
      <c r="AH118" s="45">
        <f t="shared" si="12"/>
        <v>-0.34462035315552897</v>
      </c>
      <c r="AI118" s="45">
        <f t="shared" si="12"/>
        <v>-0.27021448831568107</v>
      </c>
      <c r="AJ118" s="45">
        <f t="shared" si="12"/>
        <v>-0.209263855563682</v>
      </c>
      <c r="AK118" s="45">
        <f t="shared" si="12"/>
        <v>-0.16047486965431612</v>
      </c>
      <c r="AL118" s="45">
        <f t="shared" si="12"/>
        <v>-0.12208404170021868</v>
      </c>
      <c r="AM118" s="45">
        <f t="shared" si="12"/>
        <v>-0.09227023483026894</v>
      </c>
      <c r="AN118" s="45">
        <f t="shared" si="12"/>
        <v>-0.06935654855819191</v>
      </c>
      <c r="AO118" s="45">
        <f t="shared" si="12"/>
        <v>-0.051892948977567147</v>
      </c>
      <c r="AP118" s="45">
        <f t="shared" si="12"/>
        <v>-0.038674271573183844</v>
      </c>
      <c r="AQ118" s="45">
        <f t="shared" si="12"/>
        <v>-0.02872571868295097</v>
      </c>
      <c r="AR118" s="45">
        <f t="shared" si="12"/>
        <v>-0.021274227201945717</v>
      </c>
      <c r="AS118" s="45">
        <f t="shared" si="12"/>
        <v>-0.01571579882512516</v>
      </c>
      <c r="AT118" s="45">
        <f t="shared" si="12"/>
        <v>-0.011583985135679199</v>
      </c>
      <c r="AU118" s="45">
        <f t="shared" si="12"/>
        <v>-0.008521894286242145</v>
      </c>
      <c r="AV118" s="45">
        <f t="shared" si="12"/>
        <v>-0.006258515738679491</v>
      </c>
      <c r="AW118" s="45">
        <f t="shared" si="12"/>
        <v>-0.004589335748212667</v>
      </c>
      <c r="AX118" s="45">
        <f t="shared" si="12"/>
        <v>-0.003360826076453784</v>
      </c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33">
        <v>1</v>
      </c>
      <c r="V121" s="33">
        <v>2</v>
      </c>
      <c r="W121" s="33">
        <v>3</v>
      </c>
      <c r="X121" s="33">
        <v>4</v>
      </c>
      <c r="Y121" s="33">
        <v>5</v>
      </c>
      <c r="Z121" s="33">
        <v>6</v>
      </c>
      <c r="AA121" s="33">
        <v>7</v>
      </c>
      <c r="AB121" s="33">
        <v>8</v>
      </c>
      <c r="AC121" s="33">
        <v>9</v>
      </c>
      <c r="AD121" s="33">
        <v>10</v>
      </c>
      <c r="AE121" s="33">
        <v>11</v>
      </c>
      <c r="AF121" s="33">
        <v>12</v>
      </c>
      <c r="AG121" s="33">
        <v>13</v>
      </c>
      <c r="AH121" s="33">
        <v>14</v>
      </c>
      <c r="AI121" s="33">
        <v>15</v>
      </c>
      <c r="AJ121" s="33">
        <v>16</v>
      </c>
      <c r="AK121" s="33">
        <v>17</v>
      </c>
      <c r="AL121" s="33">
        <v>18</v>
      </c>
      <c r="AM121" s="33">
        <v>19</v>
      </c>
      <c r="AN121" s="33">
        <v>20</v>
      </c>
      <c r="AO121" s="33">
        <v>21</v>
      </c>
      <c r="AP121" s="33">
        <v>22</v>
      </c>
      <c r="AQ121" s="33">
        <v>23</v>
      </c>
      <c r="AR121" s="33">
        <v>24</v>
      </c>
      <c r="AS121" s="33">
        <v>25</v>
      </c>
      <c r="AT121" s="33">
        <v>26</v>
      </c>
      <c r="AU121" s="33">
        <v>27</v>
      </c>
      <c r="AV121" s="33">
        <v>28</v>
      </c>
      <c r="AW121" s="33">
        <v>29</v>
      </c>
      <c r="AX121" s="33">
        <v>30</v>
      </c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1:80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46" t="s">
        <v>90</v>
      </c>
      <c r="T122" s="5" t="s">
        <v>10</v>
      </c>
      <c r="U122" s="11">
        <f>U110*$J$9</f>
        <v>117.52999999999997</v>
      </c>
      <c r="V122" s="45">
        <f>V110*$J$9</f>
        <v>102.81384822611258</v>
      </c>
      <c r="W122" s="45">
        <f aca="true" t="shared" si="14" ref="W122:AX130">W110*$J$9</f>
        <v>95.60428198951489</v>
      </c>
      <c r="X122" s="45">
        <f t="shared" si="14"/>
        <v>90.26804262525181</v>
      </c>
      <c r="Y122" s="45">
        <f t="shared" si="14"/>
        <v>85.37405498667482</v>
      </c>
      <c r="Z122" s="45">
        <f t="shared" si="14"/>
        <v>80.61328409175677</v>
      </c>
      <c r="AA122" s="45">
        <f t="shared" si="14"/>
        <v>75.95860118095037</v>
      </c>
      <c r="AB122" s="45">
        <f t="shared" si="14"/>
        <v>71.44065856869899</v>
      </c>
      <c r="AC122" s="45">
        <f t="shared" si="14"/>
        <v>67.09177271127241</v>
      </c>
      <c r="AD122" s="45">
        <f t="shared" si="14"/>
        <v>62.93461495150531</v>
      </c>
      <c r="AE122" s="45">
        <f t="shared" si="14"/>
        <v>58.98210943642905</v>
      </c>
      <c r="AF122" s="45">
        <f t="shared" si="14"/>
        <v>55.23957773687797</v>
      </c>
      <c r="AG122" s="45">
        <f t="shared" si="14"/>
        <v>51.70688972906777</v>
      </c>
      <c r="AH122" s="45">
        <f t="shared" si="14"/>
        <v>48.38017232703142</v>
      </c>
      <c r="AI122" s="45">
        <f t="shared" si="14"/>
        <v>45.253075681788154</v>
      </c>
      <c r="AJ122" s="45">
        <f t="shared" si="14"/>
        <v>42.317686088340565</v>
      </c>
      <c r="AK122" s="45">
        <f t="shared" si="14"/>
        <v>39.56517486515741</v>
      </c>
      <c r="AL122" s="45">
        <f t="shared" si="14"/>
        <v>36.98625457281584</v>
      </c>
      <c r="AM122" s="45">
        <f t="shared" si="14"/>
        <v>34.571496039047716</v>
      </c>
      <c r="AN122" s="45">
        <f t="shared" si="14"/>
        <v>32.31154534065468</v>
      </c>
      <c r="AO122" s="45">
        <f t="shared" si="14"/>
        <v>30.197269158714988</v>
      </c>
      <c r="AP122" s="45">
        <f t="shared" si="14"/>
        <v>28.219849055484215</v>
      </c>
      <c r="AQ122" s="45">
        <f t="shared" si="14"/>
        <v>26.370839502670137</v>
      </c>
      <c r="AR122" s="45">
        <f t="shared" si="14"/>
        <v>24.642200347969794</v>
      </c>
      <c r="AS122" s="45">
        <f t="shared" si="14"/>
        <v>23.026311409884258</v>
      </c>
      <c r="AT122" s="45">
        <f t="shared" si="14"/>
        <v>21.51597472454197</v>
      </c>
      <c r="AU122" s="45">
        <f t="shared" si="14"/>
        <v>20.104408403250684</v>
      </c>
      <c r="AV122" s="45">
        <f t="shared" si="14"/>
        <v>18.785234929516236</v>
      </c>
      <c r="AW122" s="45">
        <f t="shared" si="14"/>
        <v>17.55246590894401</v>
      </c>
      <c r="AX122" s="45">
        <f t="shared" si="14"/>
        <v>16.400484697660854</v>
      </c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1:80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46" t="s">
        <v>91</v>
      </c>
      <c r="T123" s="5" t="s">
        <v>10</v>
      </c>
      <c r="U123" s="11">
        <f aca="true" t="shared" si="15" ref="U123:V130">U111*$J$9</f>
        <v>66.43</v>
      </c>
      <c r="V123" s="45">
        <f t="shared" si="15"/>
        <v>55.06869682345493</v>
      </c>
      <c r="W123" s="45">
        <f t="shared" si="14"/>
        <v>50.99372460276929</v>
      </c>
      <c r="X123" s="45">
        <f t="shared" si="14"/>
        <v>48.58628496209886</v>
      </c>
      <c r="Y123" s="45">
        <f t="shared" si="14"/>
        <v>46.428813688120556</v>
      </c>
      <c r="Z123" s="45">
        <f t="shared" si="14"/>
        <v>44.22489970403644</v>
      </c>
      <c r="AA123" s="45">
        <f t="shared" si="14"/>
        <v>41.959209363145874</v>
      </c>
      <c r="AB123" s="45">
        <f t="shared" si="14"/>
        <v>39.673415712742916</v>
      </c>
      <c r="AC123" s="45">
        <f t="shared" si="14"/>
        <v>37.41013240202354</v>
      </c>
      <c r="AD123" s="45">
        <f t="shared" si="14"/>
        <v>35.20165192911169</v>
      </c>
      <c r="AE123" s="45">
        <f t="shared" si="14"/>
        <v>33.06988794232946</v>
      </c>
      <c r="AF123" s="45">
        <f t="shared" si="14"/>
        <v>31.02856132953972</v>
      </c>
      <c r="AG123" s="45">
        <f t="shared" si="14"/>
        <v>29.08538984686439</v>
      </c>
      <c r="AH123" s="45">
        <f t="shared" si="14"/>
        <v>27.24383305440906</v>
      </c>
      <c r="AI123" s="45">
        <f t="shared" si="14"/>
        <v>25.504392341880244</v>
      </c>
      <c r="AJ123" s="45">
        <f t="shared" si="14"/>
        <v>23.86555544123597</v>
      </c>
      <c r="AK123" s="45">
        <f t="shared" si="14"/>
        <v>22.324474836828102</v>
      </c>
      <c r="AL123" s="45">
        <f t="shared" si="14"/>
        <v>20.877451575939393</v>
      </c>
      <c r="AM123" s="45">
        <f t="shared" si="14"/>
        <v>19.520278074244363</v>
      </c>
      <c r="AN123" s="45">
        <f t="shared" si="14"/>
        <v>18.24847918558743</v>
      </c>
      <c r="AO123" s="45">
        <f t="shared" si="14"/>
        <v>17.057480063621515</v>
      </c>
      <c r="AP123" s="45">
        <f t="shared" si="14"/>
        <v>15.94272146753456</v>
      </c>
      <c r="AQ123" s="45">
        <f t="shared" si="14"/>
        <v>14.899737438552686</v>
      </c>
      <c r="AR123" s="45">
        <f t="shared" si="14"/>
        <v>13.924206124748144</v>
      </c>
      <c r="AS123" s="45">
        <f t="shared" si="14"/>
        <v>13.011981528856316</v>
      </c>
      <c r="AT123" s="45">
        <f t="shared" si="14"/>
        <v>12.159111781961983</v>
      </c>
      <c r="AU123" s="45">
        <f t="shared" si="14"/>
        <v>11.361847975708647</v>
      </c>
      <c r="AV123" s="45">
        <f t="shared" si="14"/>
        <v>10.616646450849354</v>
      </c>
      <c r="AW123" s="45">
        <f t="shared" si="14"/>
        <v>9.920166620099486</v>
      </c>
      <c r="AX123" s="45">
        <f t="shared" si="14"/>
        <v>9.26926581123662</v>
      </c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0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46" t="s">
        <v>92</v>
      </c>
      <c r="T124" s="5" t="s">
        <v>10</v>
      </c>
      <c r="U124" s="11">
        <f t="shared" si="15"/>
        <v>25.549999999999997</v>
      </c>
      <c r="V124" s="45">
        <f t="shared" si="15"/>
        <v>16.87257570132882</v>
      </c>
      <c r="W124" s="45">
        <f t="shared" si="14"/>
        <v>15.305278693372804</v>
      </c>
      <c r="X124" s="45">
        <f t="shared" si="14"/>
        <v>15.24087883157648</v>
      </c>
      <c r="Y124" s="45">
        <f t="shared" si="14"/>
        <v>15.272620649277135</v>
      </c>
      <c r="Z124" s="45">
        <f t="shared" si="14"/>
        <v>15.114192193860166</v>
      </c>
      <c r="AA124" s="45">
        <f t="shared" si="14"/>
        <v>14.759695908902257</v>
      </c>
      <c r="AB124" s="45">
        <f t="shared" si="14"/>
        <v>14.259621427978042</v>
      </c>
      <c r="AC124" s="45">
        <f t="shared" si="14"/>
        <v>13.664820154624437</v>
      </c>
      <c r="AD124" s="45">
        <f t="shared" si="14"/>
        <v>13.015281511196804</v>
      </c>
      <c r="AE124" s="45">
        <f t="shared" si="14"/>
        <v>12.340110747049792</v>
      </c>
      <c r="AF124" s="45">
        <f t="shared" si="14"/>
        <v>11.65974820366912</v>
      </c>
      <c r="AG124" s="45">
        <f t="shared" si="14"/>
        <v>10.98818994110169</v>
      </c>
      <c r="AH124" s="45">
        <f t="shared" si="14"/>
        <v>10.334761636311178</v>
      </c>
      <c r="AI124" s="45">
        <f t="shared" si="14"/>
        <v>9.705445669953946</v>
      </c>
      <c r="AJ124" s="45">
        <f t="shared" si="14"/>
        <v>9.103850923552296</v>
      </c>
      <c r="AK124" s="45">
        <f t="shared" si="14"/>
        <v>8.531914814164654</v>
      </c>
      <c r="AL124" s="45">
        <f t="shared" si="14"/>
        <v>7.9904091784382265</v>
      </c>
      <c r="AM124" s="45">
        <f t="shared" si="14"/>
        <v>7.479303702401677</v>
      </c>
      <c r="AN124" s="45">
        <f t="shared" si="14"/>
        <v>6.998026261533624</v>
      </c>
      <c r="AO124" s="45">
        <f t="shared" si="14"/>
        <v>6.545648787546737</v>
      </c>
      <c r="AP124" s="45">
        <f t="shared" si="14"/>
        <v>6.1210193971748295</v>
      </c>
      <c r="AQ124" s="45">
        <f t="shared" si="14"/>
        <v>5.722855787258725</v>
      </c>
      <c r="AR124" s="45">
        <f t="shared" si="14"/>
        <v>5.349810746170825</v>
      </c>
      <c r="AS124" s="45">
        <f t="shared" si="14"/>
        <v>5.000517624033969</v>
      </c>
      <c r="AT124" s="45">
        <f t="shared" si="14"/>
        <v>4.673621427897993</v>
      </c>
      <c r="AU124" s="45">
        <f t="shared" si="14"/>
        <v>4.367799633675018</v>
      </c>
      <c r="AV124" s="45">
        <f t="shared" si="14"/>
        <v>4.081775667915842</v>
      </c>
      <c r="AW124" s="45">
        <f t="shared" si="14"/>
        <v>3.8143271890238633</v>
      </c>
      <c r="AX124" s="45">
        <f t="shared" si="14"/>
        <v>3.5642907020972356</v>
      </c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0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46" t="s">
        <v>93</v>
      </c>
      <c r="T125" s="5" t="s">
        <v>10</v>
      </c>
      <c r="U125" s="11">
        <f t="shared" si="15"/>
        <v>117.52999999999997</v>
      </c>
      <c r="V125" s="45">
        <f t="shared" si="15"/>
        <v>95.92147794221778</v>
      </c>
      <c r="W125" s="45">
        <f t="shared" si="14"/>
        <v>83.12873838007677</v>
      </c>
      <c r="X125" s="45">
        <f t="shared" si="14"/>
        <v>73.32608660890827</v>
      </c>
      <c r="Y125" s="45">
        <f t="shared" si="14"/>
        <v>64.91588089836061</v>
      </c>
      <c r="Z125" s="45">
        <f t="shared" si="14"/>
        <v>57.445045616758044</v>
      </c>
      <c r="AA125" s="45">
        <f t="shared" si="14"/>
        <v>50.7620177605453</v>
      </c>
      <c r="AB125" s="45">
        <f t="shared" si="14"/>
        <v>44.79007301825065</v>
      </c>
      <c r="AC125" s="45">
        <f t="shared" si="14"/>
        <v>39.46898419430248</v>
      </c>
      <c r="AD125" s="45">
        <f t="shared" si="14"/>
        <v>34.741770681661635</v>
      </c>
      <c r="AE125" s="45">
        <f t="shared" si="14"/>
        <v>30.55290280703347</v>
      </c>
      <c r="AF125" s="45">
        <f t="shared" si="14"/>
        <v>26.848969368988552</v>
      </c>
      <c r="AG125" s="45">
        <f t="shared" si="14"/>
        <v>23.5795406269817</v>
      </c>
      <c r="AH125" s="45">
        <f t="shared" si="14"/>
        <v>20.697754447482065</v>
      </c>
      <c r="AI125" s="45">
        <f t="shared" si="14"/>
        <v>18.160604333051158</v>
      </c>
      <c r="AJ125" s="45">
        <f t="shared" si="14"/>
        <v>15.929000304500965</v>
      </c>
      <c r="AK125" s="45">
        <f t="shared" si="14"/>
        <v>13.967675921884611</v>
      </c>
      <c r="AL125" s="45">
        <f t="shared" si="14"/>
        <v>12.244998837869552</v>
      </c>
      <c r="AM125" s="45">
        <f t="shared" si="14"/>
        <v>10.732726132793541</v>
      </c>
      <c r="AN125" s="45">
        <f t="shared" si="14"/>
        <v>9.405732899734737</v>
      </c>
      <c r="AO125" s="45">
        <f t="shared" si="14"/>
        <v>8.241733157674625</v>
      </c>
      <c r="AP125" s="45">
        <f t="shared" si="14"/>
        <v>7.221005478519374</v>
      </c>
      <c r="AQ125" s="45">
        <f t="shared" si="14"/>
        <v>6.326131023610842</v>
      </c>
      <c r="AR125" s="45">
        <f t="shared" si="14"/>
        <v>5.541748442386063</v>
      </c>
      <c r="AS125" s="45">
        <f t="shared" si="14"/>
        <v>4.854327876086655</v>
      </c>
      <c r="AT125" s="45">
        <f t="shared" si="14"/>
        <v>4.251964831613675</v>
      </c>
      <c r="AU125" s="45">
        <f t="shared" si="14"/>
        <v>3.7241937277648307</v>
      </c>
      <c r="AV125" s="45">
        <f t="shared" si="14"/>
        <v>3.2618203127164125</v>
      </c>
      <c r="AW125" s="45">
        <f t="shared" si="14"/>
        <v>2.856771796786766</v>
      </c>
      <c r="AX125" s="45">
        <f t="shared" si="14"/>
        <v>2.5019633593873416</v>
      </c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0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46" t="s">
        <v>94</v>
      </c>
      <c r="T126" s="5" t="s">
        <v>10</v>
      </c>
      <c r="U126" s="11">
        <f t="shared" si="15"/>
        <v>66.43</v>
      </c>
      <c r="V126" s="45">
        <f t="shared" si="15"/>
        <v>51.17300927168832</v>
      </c>
      <c r="W126" s="45">
        <f t="shared" si="14"/>
        <v>43.942330388739045</v>
      </c>
      <c r="X126" s="45">
        <f t="shared" si="14"/>
        <v>39.01039677894814</v>
      </c>
      <c r="Y126" s="45">
        <f t="shared" si="14"/>
        <v>34.86549789907338</v>
      </c>
      <c r="Z126" s="45">
        <f t="shared" si="14"/>
        <v>31.12980839208064</v>
      </c>
      <c r="AA126" s="45">
        <f t="shared" si="14"/>
        <v>27.71766221248212</v>
      </c>
      <c r="AB126" s="45">
        <f t="shared" si="14"/>
        <v>24.610041271185146</v>
      </c>
      <c r="AC126" s="45">
        <f t="shared" si="14"/>
        <v>21.797251935910094</v>
      </c>
      <c r="AD126" s="45">
        <f t="shared" si="14"/>
        <v>19.266566037460926</v>
      </c>
      <c r="AE126" s="45">
        <f t="shared" si="14"/>
        <v>17.00120593441022</v>
      </c>
      <c r="AF126" s="45">
        <f t="shared" si="14"/>
        <v>14.981695730297877</v>
      </c>
      <c r="AG126" s="45">
        <f t="shared" si="14"/>
        <v>13.18732296307661</v>
      </c>
      <c r="AH126" s="45">
        <f t="shared" si="14"/>
        <v>11.597249035533341</v>
      </c>
      <c r="AI126" s="45">
        <f t="shared" si="14"/>
        <v>10.19125636215935</v>
      </c>
      <c r="AJ126" s="45">
        <f t="shared" si="14"/>
        <v>8.950211302544025</v>
      </c>
      <c r="AK126" s="45">
        <f t="shared" si="14"/>
        <v>7.856323260195649</v>
      </c>
      <c r="AL126" s="45">
        <f t="shared" si="14"/>
        <v>6.893263551839315</v>
      </c>
      <c r="AM126" s="45">
        <f t="shared" si="14"/>
        <v>6.046190735926785</v>
      </c>
      <c r="AN126" s="45">
        <f t="shared" si="14"/>
        <v>5.301715632023981</v>
      </c>
      <c r="AO126" s="45">
        <f t="shared" si="14"/>
        <v>4.647829280424788</v>
      </c>
      <c r="AP126" s="45">
        <f t="shared" si="14"/>
        <v>4.07380988055443</v>
      </c>
      <c r="AQ126" s="45">
        <f t="shared" si="14"/>
        <v>3.57011960256265</v>
      </c>
      <c r="AR126" s="45">
        <f t="shared" si="14"/>
        <v>3.128298525939949</v>
      </c>
      <c r="AS126" s="45">
        <f t="shared" si="14"/>
        <v>2.7408604010576743</v>
      </c>
      <c r="AT126" s="45">
        <f t="shared" si="14"/>
        <v>2.401193146828599</v>
      </c>
      <c r="AU126" s="45">
        <f t="shared" si="14"/>
        <v>2.1034657678253397</v>
      </c>
      <c r="AV126" s="45">
        <f t="shared" si="14"/>
        <v>1.8425425370059718</v>
      </c>
      <c r="AW126" s="45">
        <f t="shared" si="14"/>
        <v>1.6139047306193024</v>
      </c>
      <c r="AX126" s="45">
        <f t="shared" si="14"/>
        <v>1.413579837429854</v>
      </c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0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46" t="s">
        <v>95</v>
      </c>
      <c r="T127" s="5" t="s">
        <v>10</v>
      </c>
      <c r="U127" s="11">
        <f t="shared" si="15"/>
        <v>25.549999999999997</v>
      </c>
      <c r="V127" s="45">
        <f t="shared" si="15"/>
        <v>15.374234335264735</v>
      </c>
      <c r="W127" s="45">
        <f t="shared" si="14"/>
        <v>12.593203995668864</v>
      </c>
      <c r="X127" s="45">
        <f t="shared" si="14"/>
        <v>11.557844914980063</v>
      </c>
      <c r="Y127" s="45">
        <f t="shared" si="14"/>
        <v>10.825191499643612</v>
      </c>
      <c r="Z127" s="45">
        <f t="shared" si="14"/>
        <v>10.077618612338707</v>
      </c>
      <c r="AA127" s="45">
        <f t="shared" si="14"/>
        <v>9.282177774031588</v>
      </c>
      <c r="AB127" s="45">
        <f t="shared" si="14"/>
        <v>8.466015873532749</v>
      </c>
      <c r="AC127" s="45">
        <f t="shared" si="14"/>
        <v>7.65986612919619</v>
      </c>
      <c r="AD127" s="45">
        <f t="shared" si="14"/>
        <v>6.8864023221003565</v>
      </c>
      <c r="AE127" s="45">
        <f t="shared" si="14"/>
        <v>6.159848436311626</v>
      </c>
      <c r="AF127" s="45">
        <f t="shared" si="14"/>
        <v>5.487876819345338</v>
      </c>
      <c r="AG127" s="45">
        <f t="shared" si="14"/>
        <v>4.873548831952543</v>
      </c>
      <c r="AH127" s="45">
        <f t="shared" si="14"/>
        <v>4.316844705974362</v>
      </c>
      <c r="AI127" s="45">
        <f t="shared" si="14"/>
        <v>3.815777985445904</v>
      </c>
      <c r="AJ127" s="45">
        <f t="shared" si="14"/>
        <v>3.367180100978471</v>
      </c>
      <c r="AK127" s="45">
        <f t="shared" si="14"/>
        <v>2.96724113084448</v>
      </c>
      <c r="AL127" s="45">
        <f t="shared" si="14"/>
        <v>2.6118753230151204</v>
      </c>
      <c r="AM127" s="45">
        <f t="shared" si="14"/>
        <v>2.2969624184333783</v>
      </c>
      <c r="AN127" s="45">
        <f t="shared" si="14"/>
        <v>2.0185018178553777</v>
      </c>
      <c r="AO127" s="45">
        <f t="shared" si="14"/>
        <v>1.7727061786249185</v>
      </c>
      <c r="AP127" s="45">
        <f t="shared" si="14"/>
        <v>1.556053402182473</v>
      </c>
      <c r="AQ127" s="45">
        <f t="shared" si="14"/>
        <v>1.3653104657240962</v>
      </c>
      <c r="AR127" s="45">
        <f t="shared" si="14"/>
        <v>1.197538592783057</v>
      </c>
      <c r="AS127" s="45">
        <f t="shared" si="14"/>
        <v>1.0500864210344905</v>
      </c>
      <c r="AT127" s="45">
        <f t="shared" si="14"/>
        <v>0.920575799000538</v>
      </c>
      <c r="AU127" s="45">
        <f t="shared" si="14"/>
        <v>0.8068833998737459</v>
      </c>
      <c r="AV127" s="45">
        <f t="shared" si="14"/>
        <v>0.7071203164376202</v>
      </c>
      <c r="AW127" s="45">
        <f t="shared" si="14"/>
        <v>0.6196110776853316</v>
      </c>
      <c r="AX127" s="45">
        <f t="shared" si="14"/>
        <v>0.5428730198638638</v>
      </c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1:80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46" t="s">
        <v>96</v>
      </c>
      <c r="T128" s="5" t="s">
        <v>10</v>
      </c>
      <c r="U128" s="11">
        <f t="shared" si="15"/>
        <v>117.52999999999997</v>
      </c>
      <c r="V128" s="45">
        <f t="shared" si="15"/>
        <v>70.44366455010338</v>
      </c>
      <c r="W128" s="45">
        <f t="shared" si="14"/>
        <v>44.02970457712021</v>
      </c>
      <c r="X128" s="45">
        <f t="shared" si="14"/>
        <v>28.0248389633402</v>
      </c>
      <c r="Y128" s="45">
        <f t="shared" si="14"/>
        <v>17.956306893798725</v>
      </c>
      <c r="Z128" s="45">
        <f t="shared" si="14"/>
        <v>11.519383976452744</v>
      </c>
      <c r="AA128" s="45">
        <f t="shared" si="14"/>
        <v>7.379925085599942</v>
      </c>
      <c r="AB128" s="45">
        <f t="shared" si="14"/>
        <v>4.714826268410842</v>
      </c>
      <c r="AC128" s="45">
        <f t="shared" si="14"/>
        <v>3.000822387238942</v>
      </c>
      <c r="AD128" s="45">
        <f t="shared" si="14"/>
        <v>1.9010201296919478</v>
      </c>
      <c r="AE128" s="45">
        <f t="shared" si="14"/>
        <v>1.1975115501736167</v>
      </c>
      <c r="AF128" s="45">
        <f t="shared" si="14"/>
        <v>0.7492113277408625</v>
      </c>
      <c r="AG128" s="45">
        <f t="shared" si="14"/>
        <v>0.46483861016383105</v>
      </c>
      <c r="AH128" s="45">
        <f t="shared" si="14"/>
        <v>0.285430031419598</v>
      </c>
      <c r="AI128" s="45">
        <f t="shared" si="14"/>
        <v>0.17298027381175313</v>
      </c>
      <c r="AJ128" s="45">
        <f t="shared" si="14"/>
        <v>0.1030570325424717</v>
      </c>
      <c r="AK128" s="45">
        <f t="shared" si="14"/>
        <v>0.06000217985655085</v>
      </c>
      <c r="AL128" s="45">
        <f t="shared" si="14"/>
        <v>0.03381704486264778</v>
      </c>
      <c r="AM128" s="45">
        <f t="shared" si="14"/>
        <v>0.018143929923266924</v>
      </c>
      <c r="AN128" s="45">
        <f t="shared" si="14"/>
        <v>0.008960494421310972</v>
      </c>
      <c r="AO128" s="45">
        <f t="shared" si="14"/>
        <v>0.0037370881461168686</v>
      </c>
      <c r="AP128" s="45">
        <f t="shared" si="14"/>
        <v>0.0008942512471739882</v>
      </c>
      <c r="AQ128" s="45">
        <f t="shared" si="14"/>
        <v>-0.0005455257995510918</v>
      </c>
      <c r="AR128" s="45">
        <f t="shared" si="14"/>
        <v>-0.0011805902111326203</v>
      </c>
      <c r="AS128" s="45">
        <f t="shared" si="14"/>
        <v>-0.0013720967804515182</v>
      </c>
      <c r="AT128" s="45">
        <f t="shared" si="14"/>
        <v>-0.0013340598572435176</v>
      </c>
      <c r="AU128" s="45">
        <f t="shared" si="14"/>
        <v>-0.0011901614552498605</v>
      </c>
      <c r="AV128" s="45">
        <f t="shared" si="14"/>
        <v>-0.0010093532359139851</v>
      </c>
      <c r="AW128" s="45">
        <f t="shared" si="14"/>
        <v>-0.0008279911203823972</v>
      </c>
      <c r="AX128" s="45">
        <f t="shared" si="14"/>
        <v>-0.0006634619695225944</v>
      </c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1:80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46" t="s">
        <v>97</v>
      </c>
      <c r="T129" s="5" t="s">
        <v>10</v>
      </c>
      <c r="U129" s="11">
        <f t="shared" si="15"/>
        <v>66.43</v>
      </c>
      <c r="V129" s="45">
        <f t="shared" si="15"/>
        <v>36.772506050058425</v>
      </c>
      <c r="W129" s="45">
        <f t="shared" si="14"/>
        <v>21.84287650011143</v>
      </c>
      <c r="X129" s="45">
        <f t="shared" si="14"/>
        <v>13.405343761887936</v>
      </c>
      <c r="Y129" s="45">
        <f t="shared" si="14"/>
        <v>8.323129983451452</v>
      </c>
      <c r="Z129" s="45">
        <f t="shared" si="14"/>
        <v>5.171825725821117</v>
      </c>
      <c r="AA129" s="45">
        <f t="shared" si="14"/>
        <v>3.1973489614260533</v>
      </c>
      <c r="AB129" s="45">
        <f t="shared" si="14"/>
        <v>1.95881484736265</v>
      </c>
      <c r="AC129" s="45">
        <f t="shared" si="14"/>
        <v>1.1848126536567936</v>
      </c>
      <c r="AD129" s="45">
        <f t="shared" si="14"/>
        <v>0.7044026819997962</v>
      </c>
      <c r="AE129" s="45">
        <f t="shared" si="14"/>
        <v>0.4090282674894359</v>
      </c>
      <c r="AF129" s="45">
        <f t="shared" si="14"/>
        <v>0.2296585765491831</v>
      </c>
      <c r="AG129" s="45">
        <f t="shared" si="14"/>
        <v>0.1224913883534698</v>
      </c>
      <c r="AH129" s="45">
        <f t="shared" si="14"/>
        <v>0.0598482786284685</v>
      </c>
      <c r="AI129" s="45">
        <f t="shared" si="14"/>
        <v>0.024338415632730037</v>
      </c>
      <c r="AJ129" s="45">
        <f t="shared" si="14"/>
        <v>0.005112931437049278</v>
      </c>
      <c r="AK129" s="45">
        <f t="shared" si="14"/>
        <v>-0.004535811385427751</v>
      </c>
      <c r="AL129" s="45">
        <f t="shared" si="14"/>
        <v>-0.00870876594719905</v>
      </c>
      <c r="AM129" s="45">
        <f t="shared" si="14"/>
        <v>-0.009877465695544773</v>
      </c>
      <c r="AN129" s="45">
        <f t="shared" si="14"/>
        <v>-0.009503553587954664</v>
      </c>
      <c r="AO129" s="45">
        <f t="shared" si="14"/>
        <v>-0.008429367569586116</v>
      </c>
      <c r="AP129" s="45">
        <f t="shared" si="14"/>
        <v>-0.007122552251597307</v>
      </c>
      <c r="AQ129" s="45">
        <f t="shared" si="14"/>
        <v>-0.005828012321485397</v>
      </c>
      <c r="AR129" s="45">
        <f t="shared" si="14"/>
        <v>-0.004661362049770609</v>
      </c>
      <c r="AS129" s="45">
        <f t="shared" si="14"/>
        <v>-0.0036656705628639002</v>
      </c>
      <c r="AT129" s="45">
        <f t="shared" si="14"/>
        <v>-0.0028453570462680738</v>
      </c>
      <c r="AU129" s="45">
        <f t="shared" si="14"/>
        <v>-0.0021859956468803553</v>
      </c>
      <c r="AV129" s="45">
        <f t="shared" si="14"/>
        <v>-0.0016655350540383386</v>
      </c>
      <c r="AW129" s="45">
        <f t="shared" si="14"/>
        <v>-0.0012603668934335283</v>
      </c>
      <c r="AX129" s="45">
        <f t="shared" si="14"/>
        <v>-0.0009483659457649445</v>
      </c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1:80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46" t="s">
        <v>98</v>
      </c>
      <c r="T130" s="5" t="s">
        <v>10</v>
      </c>
      <c r="U130" s="11">
        <f t="shared" si="15"/>
        <v>25.549999999999997</v>
      </c>
      <c r="V130" s="45">
        <f t="shared" si="15"/>
        <v>9.835579250022473</v>
      </c>
      <c r="W130" s="45">
        <f t="shared" si="14"/>
        <v>4.093414038504392</v>
      </c>
      <c r="X130" s="45">
        <f t="shared" si="14"/>
        <v>1.7097476007261303</v>
      </c>
      <c r="Y130" s="45">
        <f t="shared" si="14"/>
        <v>0.6165884551736363</v>
      </c>
      <c r="Z130" s="45">
        <f t="shared" si="14"/>
        <v>0.09377912531581378</v>
      </c>
      <c r="AA130" s="45">
        <f t="shared" si="14"/>
        <v>-0.14871193791305626</v>
      </c>
      <c r="AB130" s="45">
        <f t="shared" si="14"/>
        <v>-0.2459942894759036</v>
      </c>
      <c r="AC130" s="45">
        <f t="shared" si="14"/>
        <v>-0.26799513320892543</v>
      </c>
      <c r="AD130" s="45">
        <f t="shared" si="14"/>
        <v>-0.2528912761539242</v>
      </c>
      <c r="AE130" s="45">
        <f t="shared" si="14"/>
        <v>-0.2217583586579092</v>
      </c>
      <c r="AF130" s="45">
        <f t="shared" si="14"/>
        <v>-0.18598362440416022</v>
      </c>
      <c r="AG130" s="45">
        <f t="shared" si="14"/>
        <v>-0.15138638909481922</v>
      </c>
      <c r="AH130" s="45">
        <f t="shared" si="14"/>
        <v>-0.12061712360443513</v>
      </c>
      <c r="AI130" s="45">
        <f t="shared" si="14"/>
        <v>-0.09457507091048836</v>
      </c>
      <c r="AJ130" s="45">
        <f t="shared" si="14"/>
        <v>-0.07324234944728869</v>
      </c>
      <c r="AK130" s="45">
        <f t="shared" si="14"/>
        <v>-0.05616620437901064</v>
      </c>
      <c r="AL130" s="45">
        <f t="shared" si="14"/>
        <v>-0.04272941459507654</v>
      </c>
      <c r="AM130" s="45">
        <f t="shared" si="14"/>
        <v>-0.032294582190594126</v>
      </c>
      <c r="AN130" s="45">
        <f t="shared" si="14"/>
        <v>-0.024274791995367168</v>
      </c>
      <c r="AO130" s="45">
        <f t="shared" si="14"/>
        <v>-0.0181625321421485</v>
      </c>
      <c r="AP130" s="45">
        <f t="shared" si="14"/>
        <v>-0.013535995050614345</v>
      </c>
      <c r="AQ130" s="45">
        <f t="shared" si="14"/>
        <v>-0.010054001539032839</v>
      </c>
      <c r="AR130" s="45">
        <f t="shared" si="14"/>
        <v>-0.007445979520681</v>
      </c>
      <c r="AS130" s="45">
        <f t="shared" si="14"/>
        <v>-0.005500529588793805</v>
      </c>
      <c r="AT130" s="45">
        <f t="shared" si="14"/>
        <v>-0.004054394797487719</v>
      </c>
      <c r="AU130" s="45">
        <f t="shared" si="14"/>
        <v>-0.0029826630001847506</v>
      </c>
      <c r="AV130" s="45">
        <f t="shared" si="14"/>
        <v>-0.0021904805085378215</v>
      </c>
      <c r="AW130" s="45">
        <f t="shared" si="14"/>
        <v>-0.0016062675118744334</v>
      </c>
      <c r="AX130" s="45">
        <f t="shared" si="14"/>
        <v>-0.0011762891267588244</v>
      </c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1:80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1:80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1:80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33">
        <v>1</v>
      </c>
      <c r="V133" s="33">
        <v>2</v>
      </c>
      <c r="W133" s="33">
        <v>3</v>
      </c>
      <c r="X133" s="33">
        <v>4</v>
      </c>
      <c r="Y133" s="33">
        <v>5</v>
      </c>
      <c r="Z133" s="33">
        <v>6</v>
      </c>
      <c r="AA133" s="33">
        <v>7</v>
      </c>
      <c r="AB133" s="33">
        <v>8</v>
      </c>
      <c r="AC133" s="33">
        <v>9</v>
      </c>
      <c r="AD133" s="33">
        <v>10</v>
      </c>
      <c r="AE133" s="33">
        <v>11</v>
      </c>
      <c r="AF133" s="33">
        <v>12</v>
      </c>
      <c r="AG133" s="33">
        <v>13</v>
      </c>
      <c r="AH133" s="33">
        <v>14</v>
      </c>
      <c r="AI133" s="33">
        <v>15</v>
      </c>
      <c r="AJ133" s="33">
        <v>16</v>
      </c>
      <c r="AK133" s="33">
        <v>17</v>
      </c>
      <c r="AL133" s="33">
        <v>18</v>
      </c>
      <c r="AM133" s="33">
        <v>19</v>
      </c>
      <c r="AN133" s="33">
        <v>20</v>
      </c>
      <c r="AO133" s="33">
        <v>21</v>
      </c>
      <c r="AP133" s="33">
        <v>22</v>
      </c>
      <c r="AQ133" s="33">
        <v>23</v>
      </c>
      <c r="AR133" s="33">
        <v>24</v>
      </c>
      <c r="AS133" s="33">
        <v>25</v>
      </c>
      <c r="AT133" s="33">
        <v>26</v>
      </c>
      <c r="AU133" s="33">
        <v>27</v>
      </c>
      <c r="AV133" s="33">
        <v>28</v>
      </c>
      <c r="AW133" s="33">
        <v>29</v>
      </c>
      <c r="AX133" s="33">
        <v>30</v>
      </c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1:80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46" t="s">
        <v>99</v>
      </c>
      <c r="T134" s="5" t="s">
        <v>10</v>
      </c>
      <c r="U134" s="11">
        <f>U110-U122</f>
        <v>218.26999999999998</v>
      </c>
      <c r="V134" s="45">
        <f>V110-V122</f>
        <v>190.9400038484948</v>
      </c>
      <c r="W134" s="45">
        <f aca="true" t="shared" si="16" ref="W134:AX142">W110-W122</f>
        <v>177.5508094090991</v>
      </c>
      <c r="X134" s="45">
        <f t="shared" si="16"/>
        <v>167.6406505897534</v>
      </c>
      <c r="Y134" s="45">
        <f t="shared" si="16"/>
        <v>158.5518164038247</v>
      </c>
      <c r="Z134" s="45">
        <f t="shared" si="16"/>
        <v>149.710384741834</v>
      </c>
      <c r="AA134" s="45">
        <f t="shared" si="16"/>
        <v>141.065973621765</v>
      </c>
      <c r="AB134" s="45">
        <f t="shared" si="16"/>
        <v>132.675508770441</v>
      </c>
      <c r="AC134" s="45">
        <f t="shared" si="16"/>
        <v>124.59900646379164</v>
      </c>
      <c r="AD134" s="45">
        <f t="shared" si="16"/>
        <v>116.87857062422417</v>
      </c>
      <c r="AE134" s="45">
        <f t="shared" si="16"/>
        <v>109.53820323908252</v>
      </c>
      <c r="AF134" s="45">
        <f t="shared" si="16"/>
        <v>102.5877872256305</v>
      </c>
      <c r="AG134" s="45">
        <f t="shared" si="16"/>
        <v>96.02708092541158</v>
      </c>
      <c r="AH134" s="45">
        <f t="shared" si="16"/>
        <v>89.84889146448693</v>
      </c>
      <c r="AI134" s="45">
        <f t="shared" si="16"/>
        <v>84.04142626617801</v>
      </c>
      <c r="AJ134" s="45">
        <f t="shared" si="16"/>
        <v>78.58998844977533</v>
      </c>
      <c r="AK134" s="45">
        <f t="shared" si="16"/>
        <v>73.4781818924352</v>
      </c>
      <c r="AL134" s="45">
        <f t="shared" si="16"/>
        <v>68.68875849237229</v>
      </c>
      <c r="AM134" s="45">
        <f t="shared" si="16"/>
        <v>64.20420692966005</v>
      </c>
      <c r="AN134" s="45">
        <f t="shared" si="16"/>
        <v>60.007155632644405</v>
      </c>
      <c r="AO134" s="45">
        <f t="shared" si="16"/>
        <v>56.08064272332784</v>
      </c>
      <c r="AP134" s="45">
        <f t="shared" si="16"/>
        <v>52.40829110304212</v>
      </c>
      <c r="AQ134" s="45">
        <f t="shared" si="16"/>
        <v>48.974416219244546</v>
      </c>
      <c r="AR134" s="45">
        <f t="shared" si="16"/>
        <v>45.764086360515336</v>
      </c>
      <c r="AS134" s="45">
        <f t="shared" si="16"/>
        <v>42.763149761213626</v>
      </c>
      <c r="AT134" s="45">
        <f t="shared" si="16"/>
        <v>39.95823877414937</v>
      </c>
      <c r="AU134" s="45">
        <f t="shared" si="16"/>
        <v>37.33675846317985</v>
      </c>
      <c r="AV134" s="45">
        <f t="shared" si="16"/>
        <v>34.886864869101586</v>
      </c>
      <c r="AW134" s="45">
        <f t="shared" si="16"/>
        <v>32.59743668803888</v>
      </c>
      <c r="AX134" s="45">
        <f t="shared" si="16"/>
        <v>30.458043009941587</v>
      </c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1:80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46" t="s">
        <v>100</v>
      </c>
      <c r="T135" s="5" t="s">
        <v>10</v>
      </c>
      <c r="U135" s="11">
        <f aca="true" t="shared" si="17" ref="U135:V142">U111-U123</f>
        <v>123.37</v>
      </c>
      <c r="V135" s="45">
        <f t="shared" si="17"/>
        <v>102.27043695784488</v>
      </c>
      <c r="W135" s="45">
        <f t="shared" si="16"/>
        <v>94.70263140514298</v>
      </c>
      <c r="X135" s="45">
        <f t="shared" si="16"/>
        <v>90.23167207246931</v>
      </c>
      <c r="Y135" s="45">
        <f t="shared" si="16"/>
        <v>86.22493970650962</v>
      </c>
      <c r="Z135" s="45">
        <f t="shared" si="16"/>
        <v>82.13195659321053</v>
      </c>
      <c r="AA135" s="45">
        <f t="shared" si="16"/>
        <v>77.92424596012806</v>
      </c>
      <c r="AB135" s="45">
        <f t="shared" si="16"/>
        <v>73.6792006093797</v>
      </c>
      <c r="AC135" s="45">
        <f t="shared" si="16"/>
        <v>69.47596017518657</v>
      </c>
      <c r="AD135" s="45">
        <f t="shared" si="16"/>
        <v>65.37449643977887</v>
      </c>
      <c r="AE135" s="45">
        <f t="shared" si="16"/>
        <v>61.415506178611864</v>
      </c>
      <c r="AF135" s="45">
        <f t="shared" si="16"/>
        <v>57.62447104057377</v>
      </c>
      <c r="AG135" s="45">
        <f t="shared" si="16"/>
        <v>54.0157240013196</v>
      </c>
      <c r="AH135" s="45">
        <f t="shared" si="16"/>
        <v>50.59568995818825</v>
      </c>
      <c r="AI135" s="45">
        <f t="shared" si="16"/>
        <v>47.36530006349189</v>
      </c>
      <c r="AJ135" s="45">
        <f t="shared" si="16"/>
        <v>44.321745819438235</v>
      </c>
      <c r="AK135" s="45">
        <f t="shared" si="16"/>
        <v>41.45973898268077</v>
      </c>
      <c r="AL135" s="45">
        <f t="shared" si="16"/>
        <v>38.77241006960173</v>
      </c>
      <c r="AM135" s="45">
        <f t="shared" si="16"/>
        <v>36.25194499502524</v>
      </c>
      <c r="AN135" s="45">
        <f t="shared" si="16"/>
        <v>33.8900327732338</v>
      </c>
      <c r="AO135" s="45">
        <f t="shared" si="16"/>
        <v>31.67817726101139</v>
      </c>
      <c r="AP135" s="45">
        <f t="shared" si="16"/>
        <v>29.6079112968499</v>
      </c>
      <c r="AQ135" s="45">
        <f t="shared" si="16"/>
        <v>27.670940957312133</v>
      </c>
      <c r="AR135" s="45">
        <f t="shared" si="16"/>
        <v>25.859239945960837</v>
      </c>
      <c r="AS135" s="45">
        <f t="shared" si="16"/>
        <v>24.1651085535903</v>
      </c>
      <c r="AT135" s="45">
        <f t="shared" si="16"/>
        <v>22.581207595072257</v>
      </c>
      <c r="AU135" s="45">
        <f t="shared" si="16"/>
        <v>21.100574812030345</v>
      </c>
      <c r="AV135" s="45">
        <f t="shared" si="16"/>
        <v>19.716629123005944</v>
      </c>
      <c r="AW135" s="45">
        <f t="shared" si="16"/>
        <v>18.423166580184763</v>
      </c>
      <c r="AX135" s="45">
        <f t="shared" si="16"/>
        <v>17.214350792296578</v>
      </c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1:80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46" t="s">
        <v>101</v>
      </c>
      <c r="T136" s="5" t="s">
        <v>10</v>
      </c>
      <c r="U136" s="11">
        <f t="shared" si="17"/>
        <v>47.45</v>
      </c>
      <c r="V136" s="45">
        <f t="shared" si="17"/>
        <v>31.334783445324952</v>
      </c>
      <c r="W136" s="45">
        <f t="shared" si="16"/>
        <v>28.424089001978068</v>
      </c>
      <c r="X136" s="45">
        <f t="shared" si="16"/>
        <v>28.304489258642036</v>
      </c>
      <c r="Y136" s="45">
        <f t="shared" si="16"/>
        <v>28.36343834865754</v>
      </c>
      <c r="Z136" s="45">
        <f t="shared" si="16"/>
        <v>28.06921407431174</v>
      </c>
      <c r="AA136" s="45">
        <f t="shared" si="16"/>
        <v>27.410863830818478</v>
      </c>
      <c r="AB136" s="45">
        <f t="shared" si="16"/>
        <v>26.482154080530655</v>
      </c>
      <c r="AC136" s="45">
        <f t="shared" si="16"/>
        <v>25.37752314430253</v>
      </c>
      <c r="AD136" s="45">
        <f t="shared" si="16"/>
        <v>24.17123709222264</v>
      </c>
      <c r="AE136" s="45">
        <f t="shared" si="16"/>
        <v>22.91734853023533</v>
      </c>
      <c r="AF136" s="45">
        <f t="shared" si="16"/>
        <v>21.65381809252837</v>
      </c>
      <c r="AG136" s="45">
        <f t="shared" si="16"/>
        <v>20.406638462045997</v>
      </c>
      <c r="AH136" s="45">
        <f t="shared" si="16"/>
        <v>19.19312875314933</v>
      </c>
      <c r="AI136" s="45">
        <f t="shared" si="16"/>
        <v>18.024399101343043</v>
      </c>
      <c r="AJ136" s="45">
        <f t="shared" si="16"/>
        <v>16.907151715168553</v>
      </c>
      <c r="AK136" s="45">
        <f t="shared" si="16"/>
        <v>15.844984654877216</v>
      </c>
      <c r="AL136" s="45">
        <f t="shared" si="16"/>
        <v>14.839331331385278</v>
      </c>
      <c r="AM136" s="45">
        <f t="shared" si="16"/>
        <v>13.890135447317402</v>
      </c>
      <c r="AN136" s="45">
        <f t="shared" si="16"/>
        <v>12.996334485705304</v>
      </c>
      <c r="AO136" s="45">
        <f t="shared" si="16"/>
        <v>12.156204891158227</v>
      </c>
      <c r="AP136" s="45">
        <f t="shared" si="16"/>
        <v>11.367607451896113</v>
      </c>
      <c r="AQ136" s="45">
        <f t="shared" si="16"/>
        <v>10.628160747766204</v>
      </c>
      <c r="AR136" s="45">
        <f t="shared" si="16"/>
        <v>9.935362814317248</v>
      </c>
      <c r="AS136" s="45">
        <f t="shared" si="16"/>
        <v>9.286675587491658</v>
      </c>
      <c r="AT136" s="45">
        <f t="shared" si="16"/>
        <v>8.67958265181056</v>
      </c>
      <c r="AU136" s="45">
        <f t="shared" si="16"/>
        <v>8.111627891110748</v>
      </c>
      <c r="AV136" s="45">
        <f t="shared" si="16"/>
        <v>7.580440526129422</v>
      </c>
      <c r="AW136" s="45">
        <f t="shared" si="16"/>
        <v>7.08375049390146</v>
      </c>
      <c r="AX136" s="45">
        <f t="shared" si="16"/>
        <v>6.619397018180582</v>
      </c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1:80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46" t="s">
        <v>102</v>
      </c>
      <c r="T137" s="5" t="s">
        <v>10</v>
      </c>
      <c r="U137" s="11">
        <f t="shared" si="17"/>
        <v>218.26999999999998</v>
      </c>
      <c r="V137" s="45">
        <f t="shared" si="17"/>
        <v>178.1398876069759</v>
      </c>
      <c r="W137" s="45">
        <f t="shared" si="16"/>
        <v>154.3819427058569</v>
      </c>
      <c r="X137" s="45">
        <f t="shared" si="16"/>
        <v>136.17701798797253</v>
      </c>
      <c r="Y137" s="45">
        <f t="shared" si="16"/>
        <v>120.55806452552686</v>
      </c>
      <c r="Z137" s="45">
        <f t="shared" si="16"/>
        <v>106.68365614540781</v>
      </c>
      <c r="AA137" s="45">
        <f t="shared" si="16"/>
        <v>94.27231869815557</v>
      </c>
      <c r="AB137" s="45">
        <f t="shared" si="16"/>
        <v>83.18156417675121</v>
      </c>
      <c r="AC137" s="45">
        <f t="shared" si="16"/>
        <v>73.29954207513317</v>
      </c>
      <c r="AD137" s="45">
        <f t="shared" si="16"/>
        <v>64.52043126594305</v>
      </c>
      <c r="AE137" s="45">
        <f t="shared" si="16"/>
        <v>56.74110521306216</v>
      </c>
      <c r="AF137" s="45">
        <f t="shared" si="16"/>
        <v>49.86237168526446</v>
      </c>
      <c r="AG137" s="45">
        <f t="shared" si="16"/>
        <v>43.790575450108875</v>
      </c>
      <c r="AH137" s="45">
        <f t="shared" si="16"/>
        <v>38.438686831038126</v>
      </c>
      <c r="AI137" s="45">
        <f t="shared" si="16"/>
        <v>33.72683661852358</v>
      </c>
      <c r="AJ137" s="45">
        <f t="shared" si="16"/>
        <v>29.582429136930365</v>
      </c>
      <c r="AK137" s="45">
        <f t="shared" si="16"/>
        <v>25.939969569214277</v>
      </c>
      <c r="AL137" s="45">
        <f t="shared" si="16"/>
        <v>22.74071212747203</v>
      </c>
      <c r="AM137" s="45">
        <f t="shared" si="16"/>
        <v>19.93220567518801</v>
      </c>
      <c r="AN137" s="45">
        <f t="shared" si="16"/>
        <v>17.46778967093594</v>
      </c>
      <c r="AO137" s="45">
        <f t="shared" si="16"/>
        <v>15.306075864252877</v>
      </c>
      <c r="AP137" s="45">
        <f t="shared" si="16"/>
        <v>13.410438745821697</v>
      </c>
      <c r="AQ137" s="45">
        <f t="shared" si="16"/>
        <v>11.748529043848709</v>
      </c>
      <c r="AR137" s="45">
        <f t="shared" si="16"/>
        <v>10.291818535859832</v>
      </c>
      <c r="AS137" s="45">
        <f t="shared" si="16"/>
        <v>9.01518034130379</v>
      </c>
      <c r="AT137" s="45">
        <f t="shared" si="16"/>
        <v>7.896506115853969</v>
      </c>
      <c r="AU137" s="45">
        <f t="shared" si="16"/>
        <v>6.916359780134686</v>
      </c>
      <c r="AV137" s="45">
        <f t="shared" si="16"/>
        <v>6.057666295044767</v>
      </c>
      <c r="AW137" s="45">
        <f t="shared" si="16"/>
        <v>5.305433336889708</v>
      </c>
      <c r="AX137" s="45">
        <f t="shared" si="16"/>
        <v>4.646503381719349</v>
      </c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1:80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46" t="s">
        <v>103</v>
      </c>
      <c r="T138" s="5" t="s">
        <v>10</v>
      </c>
      <c r="U138" s="11">
        <f t="shared" si="17"/>
        <v>123.37</v>
      </c>
      <c r="V138" s="45">
        <f t="shared" si="17"/>
        <v>95.03558864742118</v>
      </c>
      <c r="W138" s="45">
        <f t="shared" si="16"/>
        <v>81.60718500765825</v>
      </c>
      <c r="X138" s="45">
        <f t="shared" si="16"/>
        <v>72.44787973233227</v>
      </c>
      <c r="Y138" s="45">
        <f t="shared" si="16"/>
        <v>64.75021038399345</v>
      </c>
      <c r="Z138" s="45">
        <f t="shared" si="16"/>
        <v>57.81250129957834</v>
      </c>
      <c r="AA138" s="45">
        <f t="shared" si="16"/>
        <v>51.47565839460965</v>
      </c>
      <c r="AB138" s="45">
        <f t="shared" si="16"/>
        <v>45.704362360772414</v>
      </c>
      <c r="AC138" s="45">
        <f t="shared" si="16"/>
        <v>40.48061073811874</v>
      </c>
      <c r="AD138" s="45">
        <f t="shared" si="16"/>
        <v>35.780765498141726</v>
      </c>
      <c r="AE138" s="45">
        <f t="shared" si="16"/>
        <v>31.573668163904696</v>
      </c>
      <c r="AF138" s="45">
        <f t="shared" si="16"/>
        <v>27.823149213410346</v>
      </c>
      <c r="AG138" s="45">
        <f t="shared" si="16"/>
        <v>24.49074264571371</v>
      </c>
      <c r="AH138" s="45">
        <f t="shared" si="16"/>
        <v>21.537748208847635</v>
      </c>
      <c r="AI138" s="45">
        <f t="shared" si="16"/>
        <v>18.926618958295936</v>
      </c>
      <c r="AJ138" s="45">
        <f t="shared" si="16"/>
        <v>16.621820990438906</v>
      </c>
      <c r="AK138" s="45">
        <f t="shared" si="16"/>
        <v>14.590314626077635</v>
      </c>
      <c r="AL138" s="45">
        <f t="shared" si="16"/>
        <v>12.801775167701585</v>
      </c>
      <c r="AM138" s="45">
        <f t="shared" si="16"/>
        <v>11.228639938149744</v>
      </c>
      <c r="AN138" s="45">
        <f t="shared" si="16"/>
        <v>9.846043316615965</v>
      </c>
      <c r="AO138" s="45">
        <f t="shared" si="16"/>
        <v>8.631682949360322</v>
      </c>
      <c r="AP138" s="45">
        <f t="shared" si="16"/>
        <v>7.565646921029655</v>
      </c>
      <c r="AQ138" s="45">
        <f t="shared" si="16"/>
        <v>6.630222119044921</v>
      </c>
      <c r="AR138" s="45">
        <f t="shared" si="16"/>
        <v>5.809697262459906</v>
      </c>
      <c r="AS138" s="45">
        <f t="shared" si="16"/>
        <v>5.090169316249968</v>
      </c>
      <c r="AT138" s="45">
        <f t="shared" si="16"/>
        <v>4.459358701253113</v>
      </c>
      <c r="AU138" s="45">
        <f t="shared" si="16"/>
        <v>3.906436425961346</v>
      </c>
      <c r="AV138" s="45">
        <f t="shared" si="16"/>
        <v>3.4218647115825194</v>
      </c>
      <c r="AW138" s="45">
        <f t="shared" si="16"/>
        <v>2.9972516425787044</v>
      </c>
      <c r="AX138" s="45">
        <f t="shared" si="16"/>
        <v>2.625219698084015</v>
      </c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1:80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46" t="s">
        <v>104</v>
      </c>
      <c r="T139" s="5" t="s">
        <v>10</v>
      </c>
      <c r="U139" s="11">
        <f t="shared" si="17"/>
        <v>47.45</v>
      </c>
      <c r="V139" s="45">
        <f t="shared" si="17"/>
        <v>28.552149479777366</v>
      </c>
      <c r="W139" s="45">
        <f t="shared" si="16"/>
        <v>23.38737884909932</v>
      </c>
      <c r="X139" s="45">
        <f t="shared" si="16"/>
        <v>21.464569127820116</v>
      </c>
      <c r="Y139" s="45">
        <f t="shared" si="16"/>
        <v>20.103927070766712</v>
      </c>
      <c r="Z139" s="45">
        <f t="shared" si="16"/>
        <v>18.71557742291474</v>
      </c>
      <c r="AA139" s="45">
        <f t="shared" si="16"/>
        <v>17.23833015177295</v>
      </c>
      <c r="AB139" s="45">
        <f t="shared" si="16"/>
        <v>15.722600907989394</v>
      </c>
      <c r="AC139" s="45">
        <f t="shared" si="16"/>
        <v>14.225465668507212</v>
      </c>
      <c r="AD139" s="45">
        <f t="shared" si="16"/>
        <v>12.789032883900664</v>
      </c>
      <c r="AE139" s="45">
        <f t="shared" si="16"/>
        <v>11.439718524578733</v>
      </c>
      <c r="AF139" s="45">
        <f t="shared" si="16"/>
        <v>10.191771235927058</v>
      </c>
      <c r="AG139" s="45">
        <f t="shared" si="16"/>
        <v>9.05087640219758</v>
      </c>
      <c r="AH139" s="45">
        <f t="shared" si="16"/>
        <v>8.016997311095245</v>
      </c>
      <c r="AI139" s="45">
        <f t="shared" si="16"/>
        <v>7.086444830113822</v>
      </c>
      <c r="AJ139" s="45">
        <f t="shared" si="16"/>
        <v>6.253334473245733</v>
      </c>
      <c r="AK139" s="45">
        <f t="shared" si="16"/>
        <v>5.5105906715683215</v>
      </c>
      <c r="AL139" s="45">
        <f t="shared" si="16"/>
        <v>4.850625599885223</v>
      </c>
      <c r="AM139" s="45">
        <f t="shared" si="16"/>
        <v>4.265787348519131</v>
      </c>
      <c r="AN139" s="45">
        <f t="shared" si="16"/>
        <v>3.7486462331599872</v>
      </c>
      <c r="AO139" s="45">
        <f t="shared" si="16"/>
        <v>3.2921686174462774</v>
      </c>
      <c r="AP139" s="45">
        <f t="shared" si="16"/>
        <v>2.8898134611960216</v>
      </c>
      <c r="AQ139" s="45">
        <f t="shared" si="16"/>
        <v>2.5355765792018934</v>
      </c>
      <c r="AR139" s="45">
        <f t="shared" si="16"/>
        <v>2.2240002437399635</v>
      </c>
      <c r="AS139" s="45">
        <f t="shared" si="16"/>
        <v>1.9501604962069108</v>
      </c>
      <c r="AT139" s="45">
        <f t="shared" si="16"/>
        <v>1.7096407695724278</v>
      </c>
      <c r="AU139" s="45">
        <f t="shared" si="16"/>
        <v>1.498497742622671</v>
      </c>
      <c r="AV139" s="45">
        <f t="shared" si="16"/>
        <v>1.3132234448127234</v>
      </c>
      <c r="AW139" s="45">
        <f t="shared" si="16"/>
        <v>1.1507062871299019</v>
      </c>
      <c r="AX139" s="45">
        <f t="shared" si="16"/>
        <v>1.0081927511757471</v>
      </c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1:80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46" t="s">
        <v>105</v>
      </c>
      <c r="T140" s="5" t="s">
        <v>10</v>
      </c>
      <c r="U140" s="11">
        <f t="shared" si="17"/>
        <v>218.26999999999998</v>
      </c>
      <c r="V140" s="45">
        <f t="shared" si="17"/>
        <v>130.823948450192</v>
      </c>
      <c r="W140" s="45">
        <f t="shared" si="16"/>
        <v>81.76945135750896</v>
      </c>
      <c r="X140" s="45">
        <f t="shared" si="16"/>
        <v>52.046129503346094</v>
      </c>
      <c r="Y140" s="45">
        <f t="shared" si="16"/>
        <v>33.34742708848335</v>
      </c>
      <c r="Z140" s="45">
        <f t="shared" si="16"/>
        <v>21.393141670555096</v>
      </c>
      <c r="AA140" s="45">
        <f t="shared" si="16"/>
        <v>13.705575158971321</v>
      </c>
      <c r="AB140" s="45">
        <f t="shared" si="16"/>
        <v>8.756105927048708</v>
      </c>
      <c r="AC140" s="45">
        <f t="shared" si="16"/>
        <v>5.572955862015178</v>
      </c>
      <c r="AD140" s="45">
        <f t="shared" si="16"/>
        <v>3.530465955142189</v>
      </c>
      <c r="AE140" s="45">
        <f t="shared" si="16"/>
        <v>2.223950021751003</v>
      </c>
      <c r="AF140" s="45">
        <f t="shared" si="16"/>
        <v>1.391392465804459</v>
      </c>
      <c r="AG140" s="45">
        <f t="shared" si="16"/>
        <v>0.863271704589972</v>
      </c>
      <c r="AH140" s="45">
        <f t="shared" si="16"/>
        <v>0.5300843440649677</v>
      </c>
      <c r="AI140" s="45">
        <f t="shared" si="16"/>
        <v>0.32124907993611296</v>
      </c>
      <c r="AJ140" s="45">
        <f t="shared" si="16"/>
        <v>0.19139163186459032</v>
      </c>
      <c r="AK140" s="45">
        <f t="shared" si="16"/>
        <v>0.11143261973359445</v>
      </c>
      <c r="AL140" s="45">
        <f t="shared" si="16"/>
        <v>0.06280308331634588</v>
      </c>
      <c r="AM140" s="45">
        <f t="shared" si="16"/>
        <v>0.03369586985749572</v>
      </c>
      <c r="AN140" s="45">
        <f t="shared" si="16"/>
        <v>0.016640918211006092</v>
      </c>
      <c r="AO140" s="45">
        <f t="shared" si="16"/>
        <v>0.006940306557074186</v>
      </c>
      <c r="AP140" s="45">
        <f t="shared" si="16"/>
        <v>0.001660752316180264</v>
      </c>
      <c r="AQ140" s="45">
        <f t="shared" si="16"/>
        <v>-0.0010131193420234563</v>
      </c>
      <c r="AR140" s="45">
        <f t="shared" si="16"/>
        <v>-0.0021925246778177233</v>
      </c>
      <c r="AS140" s="45">
        <f t="shared" si="16"/>
        <v>-0.002548179735124248</v>
      </c>
      <c r="AT140" s="45">
        <f t="shared" si="16"/>
        <v>-0.0024775397348808185</v>
      </c>
      <c r="AU140" s="45">
        <f t="shared" si="16"/>
        <v>-0.0022102998454640267</v>
      </c>
      <c r="AV140" s="45">
        <f t="shared" si="16"/>
        <v>-0.0018745131524116865</v>
      </c>
      <c r="AW140" s="45">
        <f t="shared" si="16"/>
        <v>-0.0015376977949958805</v>
      </c>
      <c r="AX140" s="45">
        <f t="shared" si="16"/>
        <v>-0.0012321436576848183</v>
      </c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1:80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46" t="s">
        <v>106</v>
      </c>
      <c r="T141" s="5" t="s">
        <v>10</v>
      </c>
      <c r="U141" s="11">
        <f t="shared" si="17"/>
        <v>123.37</v>
      </c>
      <c r="V141" s="45">
        <f t="shared" si="17"/>
        <v>68.29179695010852</v>
      </c>
      <c r="W141" s="45">
        <f t="shared" si="16"/>
        <v>40.56534207163551</v>
      </c>
      <c r="X141" s="45">
        <f t="shared" si="16"/>
        <v>24.895638414934744</v>
      </c>
      <c r="Y141" s="45">
        <f t="shared" si="16"/>
        <v>15.45724139783841</v>
      </c>
      <c r="Z141" s="45">
        <f t="shared" si="16"/>
        <v>9.60481920509636</v>
      </c>
      <c r="AA141" s="45">
        <f t="shared" si="16"/>
        <v>5.937933785505528</v>
      </c>
      <c r="AB141" s="45">
        <f t="shared" si="16"/>
        <v>3.6377990022449223</v>
      </c>
      <c r="AC141" s="45">
        <f t="shared" si="16"/>
        <v>2.2003663567911884</v>
      </c>
      <c r="AD141" s="45">
        <f t="shared" si="16"/>
        <v>1.3081764094281931</v>
      </c>
      <c r="AE141" s="45">
        <f t="shared" si="16"/>
        <v>0.7596239253375239</v>
      </c>
      <c r="AF141" s="45">
        <f t="shared" si="16"/>
        <v>0.4265087850199115</v>
      </c>
      <c r="AG141" s="45">
        <f t="shared" si="16"/>
        <v>0.22748400694215826</v>
      </c>
      <c r="AH141" s="45">
        <f t="shared" si="16"/>
        <v>0.11114680316715578</v>
      </c>
      <c r="AI141" s="45">
        <f t="shared" si="16"/>
        <v>0.04519991474649865</v>
      </c>
      <c r="AJ141" s="45">
        <f t="shared" si="16"/>
        <v>0.009495444097377232</v>
      </c>
      <c r="AK141" s="45">
        <f t="shared" si="16"/>
        <v>-0.008423649715794396</v>
      </c>
      <c r="AL141" s="45">
        <f t="shared" si="16"/>
        <v>-0.01617342247336967</v>
      </c>
      <c r="AM141" s="45">
        <f t="shared" si="16"/>
        <v>-0.01834386486315458</v>
      </c>
      <c r="AN141" s="45">
        <f t="shared" si="16"/>
        <v>-0.01764945666334438</v>
      </c>
      <c r="AO141" s="45">
        <f t="shared" si="16"/>
        <v>-0.015654539772088506</v>
      </c>
      <c r="AP141" s="45">
        <f t="shared" si="16"/>
        <v>-0.013227597038680716</v>
      </c>
      <c r="AQ141" s="45">
        <f t="shared" si="16"/>
        <v>-0.010823451454187165</v>
      </c>
      <c r="AR141" s="45">
        <f t="shared" si="16"/>
        <v>-0.008656815235288277</v>
      </c>
      <c r="AS141" s="45">
        <f t="shared" si="16"/>
        <v>-0.006807673902461529</v>
      </c>
      <c r="AT141" s="45">
        <f t="shared" si="16"/>
        <v>-0.005284234514497851</v>
      </c>
      <c r="AU141" s="45">
        <f t="shared" si="16"/>
        <v>-0.004059706201349231</v>
      </c>
      <c r="AV141" s="45">
        <f t="shared" si="16"/>
        <v>-0.003093136528928343</v>
      </c>
      <c r="AW141" s="45">
        <f t="shared" si="16"/>
        <v>-0.00234068137351941</v>
      </c>
      <c r="AX141" s="45">
        <f t="shared" si="16"/>
        <v>-0.001761251042134897</v>
      </c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1:80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46" t="s">
        <v>107</v>
      </c>
      <c r="T142" s="5" t="s">
        <v>10</v>
      </c>
      <c r="U142" s="11">
        <f t="shared" si="17"/>
        <v>47.45</v>
      </c>
      <c r="V142" s="45">
        <f t="shared" si="17"/>
        <v>18.26607575004174</v>
      </c>
      <c r="W142" s="45">
        <f t="shared" si="16"/>
        <v>7.602054642936729</v>
      </c>
      <c r="X142" s="45">
        <f t="shared" si="16"/>
        <v>3.175245544205671</v>
      </c>
      <c r="Y142" s="45">
        <f t="shared" si="16"/>
        <v>1.1450928453224676</v>
      </c>
      <c r="Z142" s="45">
        <f t="shared" si="16"/>
        <v>0.17416123272936845</v>
      </c>
      <c r="AA142" s="45">
        <f t="shared" si="16"/>
        <v>-0.27617931326710454</v>
      </c>
      <c r="AB142" s="45">
        <f t="shared" si="16"/>
        <v>-0.4568465375981067</v>
      </c>
      <c r="AC142" s="45">
        <f t="shared" si="16"/>
        <v>-0.49770524738800437</v>
      </c>
      <c r="AD142" s="45">
        <f t="shared" si="16"/>
        <v>-0.46965522714300206</v>
      </c>
      <c r="AE142" s="45">
        <f t="shared" si="16"/>
        <v>-0.41183695179325996</v>
      </c>
      <c r="AF142" s="45">
        <f t="shared" si="16"/>
        <v>-0.3453981596077262</v>
      </c>
      <c r="AG142" s="45">
        <f t="shared" si="16"/>
        <v>-0.2811461511760929</v>
      </c>
      <c r="AH142" s="45">
        <f t="shared" si="16"/>
        <v>-0.22400322955109384</v>
      </c>
      <c r="AI142" s="45">
        <f t="shared" si="16"/>
        <v>-0.1756394174051927</v>
      </c>
      <c r="AJ142" s="45">
        <f t="shared" si="16"/>
        <v>-0.1360215061163933</v>
      </c>
      <c r="AK142" s="45">
        <f t="shared" si="16"/>
        <v>-0.10430866527530548</v>
      </c>
      <c r="AL142" s="45">
        <f t="shared" si="16"/>
        <v>-0.07935462710514214</v>
      </c>
      <c r="AM142" s="45">
        <f t="shared" si="16"/>
        <v>-0.05997565263967482</v>
      </c>
      <c r="AN142" s="45">
        <f t="shared" si="16"/>
        <v>-0.045081756562824746</v>
      </c>
      <c r="AO142" s="45">
        <f t="shared" si="16"/>
        <v>-0.03373041683541865</v>
      </c>
      <c r="AP142" s="45">
        <f t="shared" si="16"/>
        <v>-0.0251382765225695</v>
      </c>
      <c r="AQ142" s="45">
        <f t="shared" si="16"/>
        <v>-0.018671717143918132</v>
      </c>
      <c r="AR142" s="45">
        <f t="shared" si="16"/>
        <v>-0.013828247681264717</v>
      </c>
      <c r="AS142" s="45">
        <f t="shared" si="16"/>
        <v>-0.010215269236331353</v>
      </c>
      <c r="AT142" s="45">
        <f t="shared" si="16"/>
        <v>-0.007529590338191479</v>
      </c>
      <c r="AU142" s="45">
        <f t="shared" si="16"/>
        <v>-0.005539231286057394</v>
      </c>
      <c r="AV142" s="45">
        <f t="shared" si="16"/>
        <v>-0.004068035230141669</v>
      </c>
      <c r="AW142" s="45">
        <f t="shared" si="16"/>
        <v>-0.002983068236338234</v>
      </c>
      <c r="AX142" s="45">
        <f t="shared" si="16"/>
        <v>-0.0021845369496949598</v>
      </c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1:80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1:80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1:80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33">
        <v>1</v>
      </c>
      <c r="V145" s="33">
        <v>2</v>
      </c>
      <c r="W145" s="33">
        <v>3</v>
      </c>
      <c r="X145" s="33">
        <v>4</v>
      </c>
      <c r="Y145" s="33">
        <v>5</v>
      </c>
      <c r="Z145" s="33">
        <v>6</v>
      </c>
      <c r="AA145" s="33">
        <v>7</v>
      </c>
      <c r="AB145" s="33">
        <v>8</v>
      </c>
      <c r="AC145" s="33">
        <v>9</v>
      </c>
      <c r="AD145" s="33">
        <v>10</v>
      </c>
      <c r="AE145" s="33">
        <v>11</v>
      </c>
      <c r="AF145" s="33">
        <v>12</v>
      </c>
      <c r="AG145" s="33">
        <v>13</v>
      </c>
      <c r="AH145" s="33">
        <v>14</v>
      </c>
      <c r="AI145" s="33">
        <v>15</v>
      </c>
      <c r="AJ145" s="33">
        <v>16</v>
      </c>
      <c r="AK145" s="33">
        <v>17</v>
      </c>
      <c r="AL145" s="33">
        <v>18</v>
      </c>
      <c r="AM145" s="33">
        <v>19</v>
      </c>
      <c r="AN145" s="33">
        <v>20</v>
      </c>
      <c r="AO145" s="33">
        <v>21</v>
      </c>
      <c r="AP145" s="33">
        <v>22</v>
      </c>
      <c r="AQ145" s="33">
        <v>23</v>
      </c>
      <c r="AR145" s="33">
        <v>24</v>
      </c>
      <c r="AS145" s="33">
        <v>25</v>
      </c>
      <c r="AT145" s="33">
        <v>26</v>
      </c>
      <c r="AU145" s="33">
        <v>27</v>
      </c>
      <c r="AV145" s="33">
        <v>28</v>
      </c>
      <c r="AW145" s="33">
        <v>29</v>
      </c>
      <c r="AX145" s="33">
        <v>30</v>
      </c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1:80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46" t="s">
        <v>108</v>
      </c>
      <c r="T146" s="5" t="s">
        <v>10</v>
      </c>
      <c r="U146" s="47">
        <f>U134+U$106-U$104</f>
        <v>118.26999999999998</v>
      </c>
      <c r="V146" s="48">
        <f>V134+V$106-V$104</f>
        <v>210.9400038484948</v>
      </c>
      <c r="W146" s="48">
        <f aca="true" t="shared" si="18" ref="W146:AX154">W134+W$106-W$104</f>
        <v>197.5508094090991</v>
      </c>
      <c r="X146" s="48">
        <f t="shared" si="18"/>
        <v>183.6406505897534</v>
      </c>
      <c r="Y146" s="48">
        <f t="shared" si="18"/>
        <v>170.5518164038247</v>
      </c>
      <c r="Z146" s="48">
        <f t="shared" si="18"/>
        <v>158.510384741834</v>
      </c>
      <c r="AA146" s="48">
        <f t="shared" si="18"/>
        <v>147.46597362176502</v>
      </c>
      <c r="AB146" s="48">
        <f t="shared" si="18"/>
        <v>137.315508770441</v>
      </c>
      <c r="AC146" s="48">
        <f t="shared" si="18"/>
        <v>127.95900646379164</v>
      </c>
      <c r="AD146" s="48">
        <f t="shared" si="18"/>
        <v>119.31057062422417</v>
      </c>
      <c r="AE146" s="48">
        <f t="shared" si="18"/>
        <v>111.29820323908253</v>
      </c>
      <c r="AF146" s="48">
        <f t="shared" si="18"/>
        <v>103.86138722563051</v>
      </c>
      <c r="AG146" s="48">
        <f t="shared" si="18"/>
        <v>96.94868092541158</v>
      </c>
      <c r="AH146" s="48">
        <f t="shared" si="18"/>
        <v>90.51577146448693</v>
      </c>
      <c r="AI146" s="48">
        <f t="shared" si="18"/>
        <v>84.52398626617801</v>
      </c>
      <c r="AJ146" s="48">
        <f t="shared" si="18"/>
        <v>78.93917244977533</v>
      </c>
      <c r="AK146" s="48">
        <f t="shared" si="18"/>
        <v>73.7308538924352</v>
      </c>
      <c r="AL146" s="48">
        <f t="shared" si="18"/>
        <v>68.87159369237229</v>
      </c>
      <c r="AM146" s="48">
        <f t="shared" si="18"/>
        <v>64.33650772966004</v>
      </c>
      <c r="AN146" s="48">
        <f t="shared" si="18"/>
        <v>60.10288939264441</v>
      </c>
      <c r="AO146" s="48">
        <f t="shared" si="18"/>
        <v>56.149916323327844</v>
      </c>
      <c r="AP146" s="48">
        <f t="shared" si="18"/>
        <v>52.458417951042115</v>
      </c>
      <c r="AQ146" s="48">
        <f t="shared" si="18"/>
        <v>49.010688347244546</v>
      </c>
      <c r="AR146" s="48">
        <f t="shared" si="18"/>
        <v>45.790333118915335</v>
      </c>
      <c r="AS146" s="48">
        <f t="shared" si="18"/>
        <v>42.78214209401363</v>
      </c>
      <c r="AT146" s="48">
        <f t="shared" si="18"/>
        <v>39.97198175526937</v>
      </c>
      <c r="AU146" s="48">
        <f t="shared" si="18"/>
        <v>37.346702977739845</v>
      </c>
      <c r="AV146" s="48">
        <f t="shared" si="18"/>
        <v>34.89406078743759</v>
      </c>
      <c r="AW146" s="48">
        <f t="shared" si="18"/>
        <v>32.60264370346288</v>
      </c>
      <c r="AX146" s="48">
        <f t="shared" si="18"/>
        <v>30.461810841698387</v>
      </c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1:80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46" t="s">
        <v>109</v>
      </c>
      <c r="T147" s="5" t="s">
        <v>10</v>
      </c>
      <c r="U147" s="47">
        <f aca="true" t="shared" si="19" ref="U147:V154">U135+U$106-U$104</f>
        <v>23.370000000000005</v>
      </c>
      <c r="V147" s="48">
        <f t="shared" si="19"/>
        <v>122.27043695784488</v>
      </c>
      <c r="W147" s="48">
        <f t="shared" si="18"/>
        <v>114.70263140514298</v>
      </c>
      <c r="X147" s="48">
        <f t="shared" si="18"/>
        <v>106.23167207246931</v>
      </c>
      <c r="Y147" s="48">
        <f t="shared" si="18"/>
        <v>98.22493970650962</v>
      </c>
      <c r="Z147" s="48">
        <f t="shared" si="18"/>
        <v>90.93195659321053</v>
      </c>
      <c r="AA147" s="48">
        <f t="shared" si="18"/>
        <v>84.32424596012807</v>
      </c>
      <c r="AB147" s="48">
        <f t="shared" si="18"/>
        <v>78.3192006093797</v>
      </c>
      <c r="AC147" s="48">
        <f t="shared" si="18"/>
        <v>72.83596017518657</v>
      </c>
      <c r="AD147" s="48">
        <f t="shared" si="18"/>
        <v>67.80649643977887</v>
      </c>
      <c r="AE147" s="48">
        <f t="shared" si="18"/>
        <v>63.17550617861186</v>
      </c>
      <c r="AF147" s="48">
        <f t="shared" si="18"/>
        <v>58.898071040573775</v>
      </c>
      <c r="AG147" s="48">
        <f t="shared" si="18"/>
        <v>54.937324001319595</v>
      </c>
      <c r="AH147" s="48">
        <f t="shared" si="18"/>
        <v>51.26256995818825</v>
      </c>
      <c r="AI147" s="48">
        <f t="shared" si="18"/>
        <v>47.847860063491886</v>
      </c>
      <c r="AJ147" s="48">
        <f t="shared" si="18"/>
        <v>44.670929819438236</v>
      </c>
      <c r="AK147" s="48">
        <f t="shared" si="18"/>
        <v>41.712410982680765</v>
      </c>
      <c r="AL147" s="48">
        <f t="shared" si="18"/>
        <v>38.95524526960173</v>
      </c>
      <c r="AM147" s="48">
        <f t="shared" si="18"/>
        <v>36.384245795025244</v>
      </c>
      <c r="AN147" s="48">
        <f t="shared" si="18"/>
        <v>33.9857665332338</v>
      </c>
      <c r="AO147" s="48">
        <f t="shared" si="18"/>
        <v>31.747450861011387</v>
      </c>
      <c r="AP147" s="48">
        <f t="shared" si="18"/>
        <v>29.6580381448499</v>
      </c>
      <c r="AQ147" s="48">
        <f t="shared" si="18"/>
        <v>27.707213085312134</v>
      </c>
      <c r="AR147" s="48">
        <f t="shared" si="18"/>
        <v>25.885486704360837</v>
      </c>
      <c r="AS147" s="48">
        <f t="shared" si="18"/>
        <v>24.1841008863903</v>
      </c>
      <c r="AT147" s="48">
        <f t="shared" si="18"/>
        <v>22.594950576192257</v>
      </c>
      <c r="AU147" s="48">
        <f t="shared" si="18"/>
        <v>21.110519326590346</v>
      </c>
      <c r="AV147" s="48">
        <f t="shared" si="18"/>
        <v>19.723825041341943</v>
      </c>
      <c r="AW147" s="48">
        <f t="shared" si="18"/>
        <v>18.42837359560876</v>
      </c>
      <c r="AX147" s="48">
        <f t="shared" si="18"/>
        <v>17.21811862405338</v>
      </c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1:80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46" t="s">
        <v>110</v>
      </c>
      <c r="T148" s="5" t="s">
        <v>10</v>
      </c>
      <c r="U148" s="47">
        <f t="shared" si="19"/>
        <v>-52.55</v>
      </c>
      <c r="V148" s="48">
        <f t="shared" si="19"/>
        <v>51.33478344532495</v>
      </c>
      <c r="W148" s="48">
        <f t="shared" si="18"/>
        <v>48.42408900197807</v>
      </c>
      <c r="X148" s="48">
        <f t="shared" si="18"/>
        <v>44.304489258642036</v>
      </c>
      <c r="Y148" s="48">
        <f t="shared" si="18"/>
        <v>40.36343834865754</v>
      </c>
      <c r="Z148" s="48">
        <f t="shared" si="18"/>
        <v>36.86921407431174</v>
      </c>
      <c r="AA148" s="48">
        <f t="shared" si="18"/>
        <v>33.81086383081848</v>
      </c>
      <c r="AB148" s="48">
        <f t="shared" si="18"/>
        <v>31.122154080530656</v>
      </c>
      <c r="AC148" s="48">
        <f t="shared" si="18"/>
        <v>28.73752314430253</v>
      </c>
      <c r="AD148" s="48">
        <f t="shared" si="18"/>
        <v>26.60323709222264</v>
      </c>
      <c r="AE148" s="48">
        <f t="shared" si="18"/>
        <v>24.677348530235328</v>
      </c>
      <c r="AF148" s="48">
        <f t="shared" si="18"/>
        <v>22.927418092528367</v>
      </c>
      <c r="AG148" s="48">
        <f t="shared" si="18"/>
        <v>21.328238462045995</v>
      </c>
      <c r="AH148" s="48">
        <f t="shared" si="18"/>
        <v>19.86000875314933</v>
      </c>
      <c r="AI148" s="48">
        <f t="shared" si="18"/>
        <v>18.506959101343043</v>
      </c>
      <c r="AJ148" s="48">
        <f t="shared" si="18"/>
        <v>17.256335715168554</v>
      </c>
      <c r="AK148" s="48">
        <f t="shared" si="18"/>
        <v>16.097656654877216</v>
      </c>
      <c r="AL148" s="48">
        <f t="shared" si="18"/>
        <v>15.022166531385277</v>
      </c>
      <c r="AM148" s="48">
        <f t="shared" si="18"/>
        <v>14.022436247317401</v>
      </c>
      <c r="AN148" s="48">
        <f t="shared" si="18"/>
        <v>13.092068245705304</v>
      </c>
      <c r="AO148" s="48">
        <f t="shared" si="18"/>
        <v>12.225478491158228</v>
      </c>
      <c r="AP148" s="48">
        <f t="shared" si="18"/>
        <v>11.417734299896113</v>
      </c>
      <c r="AQ148" s="48">
        <f t="shared" si="18"/>
        <v>10.664432875766204</v>
      </c>
      <c r="AR148" s="48">
        <f t="shared" si="18"/>
        <v>9.961609572717247</v>
      </c>
      <c r="AS148" s="48">
        <f t="shared" si="18"/>
        <v>9.305667920291658</v>
      </c>
      <c r="AT148" s="48">
        <f t="shared" si="18"/>
        <v>8.69332563293056</v>
      </c>
      <c r="AU148" s="48">
        <f t="shared" si="18"/>
        <v>8.121572405670749</v>
      </c>
      <c r="AV148" s="48">
        <f t="shared" si="18"/>
        <v>7.5876364444654225</v>
      </c>
      <c r="AW148" s="48">
        <f t="shared" si="18"/>
        <v>7.088957509325461</v>
      </c>
      <c r="AX148" s="48">
        <f t="shared" si="18"/>
        <v>6.623164849937382</v>
      </c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1:80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46" t="s">
        <v>111</v>
      </c>
      <c r="T149" s="5" t="s">
        <v>10</v>
      </c>
      <c r="U149" s="47">
        <f t="shared" si="19"/>
        <v>118.26999999999998</v>
      </c>
      <c r="V149" s="48">
        <f t="shared" si="19"/>
        <v>198.1398876069759</v>
      </c>
      <c r="W149" s="48">
        <f t="shared" si="18"/>
        <v>174.3819427058569</v>
      </c>
      <c r="X149" s="48">
        <f t="shared" si="18"/>
        <v>152.17701798797253</v>
      </c>
      <c r="Y149" s="48">
        <f t="shared" si="18"/>
        <v>132.55806452552685</v>
      </c>
      <c r="Z149" s="48">
        <f t="shared" si="18"/>
        <v>115.4836561454078</v>
      </c>
      <c r="AA149" s="48">
        <f t="shared" si="18"/>
        <v>100.67231869815558</v>
      </c>
      <c r="AB149" s="48">
        <f t="shared" si="18"/>
        <v>87.82156417675121</v>
      </c>
      <c r="AC149" s="48">
        <f t="shared" si="18"/>
        <v>76.65954207513317</v>
      </c>
      <c r="AD149" s="48">
        <f t="shared" si="18"/>
        <v>66.95243126594305</v>
      </c>
      <c r="AE149" s="48">
        <f t="shared" si="18"/>
        <v>58.50110521306216</v>
      </c>
      <c r="AF149" s="48">
        <f t="shared" si="18"/>
        <v>51.135971685264465</v>
      </c>
      <c r="AG149" s="48">
        <f t="shared" si="18"/>
        <v>44.71217545010887</v>
      </c>
      <c r="AH149" s="48">
        <f t="shared" si="18"/>
        <v>39.105566831038125</v>
      </c>
      <c r="AI149" s="48">
        <f t="shared" si="18"/>
        <v>34.20939661852358</v>
      </c>
      <c r="AJ149" s="48">
        <f t="shared" si="18"/>
        <v>29.931613136930366</v>
      </c>
      <c r="AK149" s="48">
        <f t="shared" si="18"/>
        <v>26.192641569214278</v>
      </c>
      <c r="AL149" s="48">
        <f t="shared" si="18"/>
        <v>22.92354732747203</v>
      </c>
      <c r="AM149" s="48">
        <f t="shared" si="18"/>
        <v>20.064506475188008</v>
      </c>
      <c r="AN149" s="48">
        <f t="shared" si="18"/>
        <v>17.56352343093594</v>
      </c>
      <c r="AO149" s="48">
        <f t="shared" si="18"/>
        <v>15.375349464252878</v>
      </c>
      <c r="AP149" s="48">
        <f t="shared" si="18"/>
        <v>13.460565593821697</v>
      </c>
      <c r="AQ149" s="48">
        <f t="shared" si="18"/>
        <v>11.78480117184871</v>
      </c>
      <c r="AR149" s="48">
        <f t="shared" si="18"/>
        <v>10.318065294259831</v>
      </c>
      <c r="AS149" s="48">
        <f t="shared" si="18"/>
        <v>9.03417267410379</v>
      </c>
      <c r="AT149" s="48">
        <f t="shared" si="18"/>
        <v>7.910249096973969</v>
      </c>
      <c r="AU149" s="48">
        <f t="shared" si="18"/>
        <v>6.926304294694686</v>
      </c>
      <c r="AV149" s="48">
        <f t="shared" si="18"/>
        <v>6.064862213380767</v>
      </c>
      <c r="AW149" s="48">
        <f t="shared" si="18"/>
        <v>5.310640352313708</v>
      </c>
      <c r="AX149" s="48">
        <f t="shared" si="18"/>
        <v>4.650271213476149</v>
      </c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1:80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46" t="s">
        <v>112</v>
      </c>
      <c r="T150" s="5" t="s">
        <v>10</v>
      </c>
      <c r="U150" s="47">
        <f t="shared" si="19"/>
        <v>23.370000000000005</v>
      </c>
      <c r="V150" s="48">
        <f t="shared" si="19"/>
        <v>115.03558864742118</v>
      </c>
      <c r="W150" s="48">
        <f t="shared" si="18"/>
        <v>101.60718500765825</v>
      </c>
      <c r="X150" s="48">
        <f t="shared" si="18"/>
        <v>88.44787973233227</v>
      </c>
      <c r="Y150" s="48">
        <f t="shared" si="18"/>
        <v>76.75021038399345</v>
      </c>
      <c r="Z150" s="48">
        <f t="shared" si="18"/>
        <v>66.61250129957834</v>
      </c>
      <c r="AA150" s="48">
        <f t="shared" si="18"/>
        <v>57.87565839460965</v>
      </c>
      <c r="AB150" s="48">
        <f t="shared" si="18"/>
        <v>50.344362360772415</v>
      </c>
      <c r="AC150" s="48">
        <f t="shared" si="18"/>
        <v>43.84061073811874</v>
      </c>
      <c r="AD150" s="48">
        <f t="shared" si="18"/>
        <v>38.21276549814173</v>
      </c>
      <c r="AE150" s="48">
        <f t="shared" si="18"/>
        <v>33.3336681639047</v>
      </c>
      <c r="AF150" s="48">
        <f t="shared" si="18"/>
        <v>29.096749213410344</v>
      </c>
      <c r="AG150" s="48">
        <f t="shared" si="18"/>
        <v>25.412342645713707</v>
      </c>
      <c r="AH150" s="48">
        <f t="shared" si="18"/>
        <v>22.204628208847634</v>
      </c>
      <c r="AI150" s="48">
        <f t="shared" si="18"/>
        <v>19.409178958295936</v>
      </c>
      <c r="AJ150" s="48">
        <f t="shared" si="18"/>
        <v>16.971004990438907</v>
      </c>
      <c r="AK150" s="48">
        <f t="shared" si="18"/>
        <v>14.842986626077636</v>
      </c>
      <c r="AL150" s="48">
        <f t="shared" si="18"/>
        <v>12.984610367701585</v>
      </c>
      <c r="AM150" s="48">
        <f t="shared" si="18"/>
        <v>11.360940738149743</v>
      </c>
      <c r="AN150" s="48">
        <f t="shared" si="18"/>
        <v>9.941777076615965</v>
      </c>
      <c r="AO150" s="48">
        <f t="shared" si="18"/>
        <v>8.700956549360322</v>
      </c>
      <c r="AP150" s="48">
        <f t="shared" si="18"/>
        <v>7.615773769029655</v>
      </c>
      <c r="AQ150" s="48">
        <f t="shared" si="18"/>
        <v>6.6664942470449216</v>
      </c>
      <c r="AR150" s="48">
        <f t="shared" si="18"/>
        <v>5.835944020859906</v>
      </c>
      <c r="AS150" s="48">
        <f t="shared" si="18"/>
        <v>5.109161649049968</v>
      </c>
      <c r="AT150" s="48">
        <f t="shared" si="18"/>
        <v>4.473101682373113</v>
      </c>
      <c r="AU150" s="48">
        <f t="shared" si="18"/>
        <v>3.916380940521346</v>
      </c>
      <c r="AV150" s="48">
        <f t="shared" si="18"/>
        <v>3.4290606299185193</v>
      </c>
      <c r="AW150" s="48">
        <f t="shared" si="18"/>
        <v>3.002458658002704</v>
      </c>
      <c r="AX150" s="48">
        <f t="shared" si="18"/>
        <v>2.628987529840815</v>
      </c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1:80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46" t="s">
        <v>113</v>
      </c>
      <c r="T151" s="5" t="s">
        <v>10</v>
      </c>
      <c r="U151" s="47">
        <f t="shared" si="19"/>
        <v>-52.55</v>
      </c>
      <c r="V151" s="48">
        <f t="shared" si="19"/>
        <v>48.55214947977737</v>
      </c>
      <c r="W151" s="48">
        <f t="shared" si="18"/>
        <v>43.38737884909932</v>
      </c>
      <c r="X151" s="48">
        <f t="shared" si="18"/>
        <v>37.46456912782011</v>
      </c>
      <c r="Y151" s="48">
        <f t="shared" si="18"/>
        <v>32.103927070766716</v>
      </c>
      <c r="Z151" s="48">
        <f t="shared" si="18"/>
        <v>27.515577422914742</v>
      </c>
      <c r="AA151" s="48">
        <f t="shared" si="18"/>
        <v>23.638330151772948</v>
      </c>
      <c r="AB151" s="48">
        <f t="shared" si="18"/>
        <v>20.362600907989393</v>
      </c>
      <c r="AC151" s="48">
        <f t="shared" si="18"/>
        <v>17.58546566850721</v>
      </c>
      <c r="AD151" s="48">
        <f t="shared" si="18"/>
        <v>15.221032883900662</v>
      </c>
      <c r="AE151" s="48">
        <f t="shared" si="18"/>
        <v>13.199718524578733</v>
      </c>
      <c r="AF151" s="48">
        <f t="shared" si="18"/>
        <v>11.465371235927059</v>
      </c>
      <c r="AG151" s="48">
        <f t="shared" si="18"/>
        <v>9.97247640219758</v>
      </c>
      <c r="AH151" s="48">
        <f t="shared" si="18"/>
        <v>8.683877311095245</v>
      </c>
      <c r="AI151" s="48">
        <f t="shared" si="18"/>
        <v>7.569004830113822</v>
      </c>
      <c r="AJ151" s="48">
        <f t="shared" si="18"/>
        <v>6.602518473245733</v>
      </c>
      <c r="AK151" s="48">
        <f t="shared" si="18"/>
        <v>5.763262671568321</v>
      </c>
      <c r="AL151" s="48">
        <f t="shared" si="18"/>
        <v>5.033460799885223</v>
      </c>
      <c r="AM151" s="48">
        <f t="shared" si="18"/>
        <v>4.398088148519132</v>
      </c>
      <c r="AN151" s="48">
        <f t="shared" si="18"/>
        <v>3.844379993159987</v>
      </c>
      <c r="AO151" s="48">
        <f t="shared" si="18"/>
        <v>3.3614422174462772</v>
      </c>
      <c r="AP151" s="48">
        <f t="shared" si="18"/>
        <v>2.9399403091960217</v>
      </c>
      <c r="AQ151" s="48">
        <f t="shared" si="18"/>
        <v>2.571848707201893</v>
      </c>
      <c r="AR151" s="48">
        <f t="shared" si="18"/>
        <v>2.2502470021399636</v>
      </c>
      <c r="AS151" s="48">
        <f t="shared" si="18"/>
        <v>1.9691528290069107</v>
      </c>
      <c r="AT151" s="48">
        <f t="shared" si="18"/>
        <v>1.7233837506924279</v>
      </c>
      <c r="AU151" s="48">
        <f t="shared" si="18"/>
        <v>1.508442257182671</v>
      </c>
      <c r="AV151" s="48">
        <f t="shared" si="18"/>
        <v>1.3204193631487233</v>
      </c>
      <c r="AW151" s="48">
        <f t="shared" si="18"/>
        <v>1.155913302553902</v>
      </c>
      <c r="AX151" s="48">
        <f t="shared" si="18"/>
        <v>1.011960582932547</v>
      </c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1:80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46" t="s">
        <v>114</v>
      </c>
      <c r="T152" s="5" t="s">
        <v>10</v>
      </c>
      <c r="U152" s="47">
        <f t="shared" si="19"/>
        <v>118.26999999999998</v>
      </c>
      <c r="V152" s="48">
        <f t="shared" si="19"/>
        <v>150.823948450192</v>
      </c>
      <c r="W152" s="48">
        <f t="shared" si="18"/>
        <v>101.76945135750896</v>
      </c>
      <c r="X152" s="48">
        <f t="shared" si="18"/>
        <v>68.0461295033461</v>
      </c>
      <c r="Y152" s="48">
        <f t="shared" si="18"/>
        <v>45.34742708848335</v>
      </c>
      <c r="Z152" s="48">
        <f t="shared" si="18"/>
        <v>30.193141670555097</v>
      </c>
      <c r="AA152" s="48">
        <f t="shared" si="18"/>
        <v>20.10557515897132</v>
      </c>
      <c r="AB152" s="48">
        <f t="shared" si="18"/>
        <v>13.396105927048708</v>
      </c>
      <c r="AC152" s="48">
        <f t="shared" si="18"/>
        <v>8.932955862015177</v>
      </c>
      <c r="AD152" s="48">
        <f t="shared" si="18"/>
        <v>5.962465955142188</v>
      </c>
      <c r="AE152" s="48">
        <f t="shared" si="18"/>
        <v>3.983950021751003</v>
      </c>
      <c r="AF152" s="48">
        <f t="shared" si="18"/>
        <v>2.664992465804459</v>
      </c>
      <c r="AG152" s="48">
        <f t="shared" si="18"/>
        <v>1.7848717045899716</v>
      </c>
      <c r="AH152" s="48">
        <f t="shared" si="18"/>
        <v>1.1969643440649675</v>
      </c>
      <c r="AI152" s="48">
        <f t="shared" si="18"/>
        <v>0.8038090799361126</v>
      </c>
      <c r="AJ152" s="48">
        <f t="shared" si="18"/>
        <v>0.5405756318645901</v>
      </c>
      <c r="AK152" s="48">
        <f t="shared" si="18"/>
        <v>0.3641046197335943</v>
      </c>
      <c r="AL152" s="48">
        <f t="shared" si="18"/>
        <v>0.24563828331634577</v>
      </c>
      <c r="AM152" s="48">
        <f t="shared" si="18"/>
        <v>0.16599666985749567</v>
      </c>
      <c r="AN152" s="48">
        <f t="shared" si="18"/>
        <v>0.11237467821100605</v>
      </c>
      <c r="AO152" s="48">
        <f t="shared" si="18"/>
        <v>0.07621390655707416</v>
      </c>
      <c r="AP152" s="48">
        <f t="shared" si="18"/>
        <v>0.051787600316180245</v>
      </c>
      <c r="AQ152" s="48">
        <f t="shared" si="18"/>
        <v>0.03525900865797652</v>
      </c>
      <c r="AR152" s="48">
        <f t="shared" si="18"/>
        <v>0.024054233722182263</v>
      </c>
      <c r="AS152" s="48">
        <f t="shared" si="18"/>
        <v>0.016444153064875743</v>
      </c>
      <c r="AT152" s="48">
        <f t="shared" si="18"/>
        <v>0.011265441385119174</v>
      </c>
      <c r="AU152" s="48">
        <f t="shared" si="18"/>
        <v>0.007734214714535967</v>
      </c>
      <c r="AV152" s="48">
        <f t="shared" si="18"/>
        <v>0.005321405183588309</v>
      </c>
      <c r="AW152" s="48">
        <f t="shared" si="18"/>
        <v>0.0036693176290041167</v>
      </c>
      <c r="AX152" s="48">
        <f t="shared" si="18"/>
        <v>0.0025356880991151804</v>
      </c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1:80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46" t="s">
        <v>115</v>
      </c>
      <c r="T153" s="5" t="s">
        <v>10</v>
      </c>
      <c r="U153" s="47">
        <f t="shared" si="19"/>
        <v>23.370000000000005</v>
      </c>
      <c r="V153" s="48">
        <f t="shared" si="19"/>
        <v>88.29179695010852</v>
      </c>
      <c r="W153" s="48">
        <f t="shared" si="18"/>
        <v>60.56534207163551</v>
      </c>
      <c r="X153" s="48">
        <f t="shared" si="18"/>
        <v>40.895638414934744</v>
      </c>
      <c r="Y153" s="48">
        <f t="shared" si="18"/>
        <v>27.45724139783841</v>
      </c>
      <c r="Z153" s="48">
        <f t="shared" si="18"/>
        <v>18.40481920509636</v>
      </c>
      <c r="AA153" s="48">
        <f t="shared" si="18"/>
        <v>12.337933785505529</v>
      </c>
      <c r="AB153" s="48">
        <f t="shared" si="18"/>
        <v>8.277799002244922</v>
      </c>
      <c r="AC153" s="48">
        <f t="shared" si="18"/>
        <v>5.560366356791188</v>
      </c>
      <c r="AD153" s="48">
        <f t="shared" si="18"/>
        <v>3.7401764094281926</v>
      </c>
      <c r="AE153" s="48">
        <f t="shared" si="18"/>
        <v>2.519623925337523</v>
      </c>
      <c r="AF153" s="48">
        <f t="shared" si="18"/>
        <v>1.700108785019911</v>
      </c>
      <c r="AG153" s="48">
        <f t="shared" si="18"/>
        <v>1.149084006942158</v>
      </c>
      <c r="AH153" s="48">
        <f t="shared" si="18"/>
        <v>0.7780268031671554</v>
      </c>
      <c r="AI153" s="48">
        <f t="shared" si="18"/>
        <v>0.5277599147464984</v>
      </c>
      <c r="AJ153" s="48">
        <f t="shared" si="18"/>
        <v>0.358679444097377</v>
      </c>
      <c r="AK153" s="48">
        <f t="shared" si="18"/>
        <v>0.24424835028420544</v>
      </c>
      <c r="AL153" s="48">
        <f t="shared" si="18"/>
        <v>0.16666177752663022</v>
      </c>
      <c r="AM153" s="48">
        <f t="shared" si="18"/>
        <v>0.11395693513684536</v>
      </c>
      <c r="AN153" s="48">
        <f t="shared" si="18"/>
        <v>0.07808430333665559</v>
      </c>
      <c r="AO153" s="48">
        <f t="shared" si="18"/>
        <v>0.05361906022791147</v>
      </c>
      <c r="AP153" s="48">
        <f t="shared" si="18"/>
        <v>0.03689925096131927</v>
      </c>
      <c r="AQ153" s="48">
        <f t="shared" si="18"/>
        <v>0.025448676545812815</v>
      </c>
      <c r="AR153" s="48">
        <f t="shared" si="18"/>
        <v>0.01758994316471171</v>
      </c>
      <c r="AS153" s="48">
        <f t="shared" si="18"/>
        <v>0.012184658897538461</v>
      </c>
      <c r="AT153" s="48">
        <f t="shared" si="18"/>
        <v>0.008458746605502141</v>
      </c>
      <c r="AU153" s="48">
        <f t="shared" si="18"/>
        <v>0.005884808358650763</v>
      </c>
      <c r="AV153" s="48">
        <f t="shared" si="18"/>
        <v>0.004102781807071652</v>
      </c>
      <c r="AW153" s="48">
        <f t="shared" si="18"/>
        <v>0.002866334050480587</v>
      </c>
      <c r="AX153" s="48">
        <f t="shared" si="18"/>
        <v>0.0020065807146651014</v>
      </c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1:80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46" t="s">
        <v>116</v>
      </c>
      <c r="T154" s="5" t="s">
        <v>10</v>
      </c>
      <c r="U154" s="47">
        <f t="shared" si="19"/>
        <v>-52.55</v>
      </c>
      <c r="V154" s="48">
        <f t="shared" si="19"/>
        <v>38.266075750041736</v>
      </c>
      <c r="W154" s="48">
        <f t="shared" si="18"/>
        <v>27.60205464293673</v>
      </c>
      <c r="X154" s="48">
        <f t="shared" si="18"/>
        <v>19.175245544205673</v>
      </c>
      <c r="Y154" s="48">
        <f t="shared" si="18"/>
        <v>13.145092845322468</v>
      </c>
      <c r="Z154" s="48">
        <f t="shared" si="18"/>
        <v>8.974161232729369</v>
      </c>
      <c r="AA154" s="48">
        <f t="shared" si="18"/>
        <v>6.123820686732896</v>
      </c>
      <c r="AB154" s="48">
        <f t="shared" si="18"/>
        <v>4.183153462401893</v>
      </c>
      <c r="AC154" s="48">
        <f t="shared" si="18"/>
        <v>2.8622947526119953</v>
      </c>
      <c r="AD154" s="48">
        <f t="shared" si="18"/>
        <v>1.9623447728569974</v>
      </c>
      <c r="AE154" s="48">
        <f t="shared" si="18"/>
        <v>1.3481630482067395</v>
      </c>
      <c r="AF154" s="48">
        <f t="shared" si="18"/>
        <v>0.9282018403922734</v>
      </c>
      <c r="AG154" s="48">
        <f t="shared" si="18"/>
        <v>0.6404538488239068</v>
      </c>
      <c r="AH154" s="48">
        <f t="shared" si="18"/>
        <v>0.44287677044890583</v>
      </c>
      <c r="AI154" s="48">
        <f t="shared" si="18"/>
        <v>0.30692058259480703</v>
      </c>
      <c r="AJ154" s="48">
        <f t="shared" si="18"/>
        <v>0.21316249388360647</v>
      </c>
      <c r="AK154" s="48">
        <f t="shared" si="18"/>
        <v>0.14836333472469437</v>
      </c>
      <c r="AL154" s="48">
        <f t="shared" si="18"/>
        <v>0.10348057289485775</v>
      </c>
      <c r="AM154" s="48">
        <f t="shared" si="18"/>
        <v>0.07232514736032512</v>
      </c>
      <c r="AN154" s="48">
        <f t="shared" si="18"/>
        <v>0.050652003437175214</v>
      </c>
      <c r="AO154" s="48">
        <f t="shared" si="18"/>
        <v>0.03554318316458133</v>
      </c>
      <c r="AP154" s="48">
        <f t="shared" si="18"/>
        <v>0.02498857147743048</v>
      </c>
      <c r="AQ154" s="48">
        <f t="shared" si="18"/>
        <v>0.017600410856081848</v>
      </c>
      <c r="AR154" s="48">
        <f t="shared" si="18"/>
        <v>0.01241851071873527</v>
      </c>
      <c r="AS154" s="48">
        <f t="shared" si="18"/>
        <v>0.008777063563668638</v>
      </c>
      <c r="AT154" s="48">
        <f t="shared" si="18"/>
        <v>0.006213390781808513</v>
      </c>
      <c r="AU154" s="48">
        <f t="shared" si="18"/>
        <v>0.0044052832739426</v>
      </c>
      <c r="AV154" s="48">
        <f t="shared" si="18"/>
        <v>0.003127883105858327</v>
      </c>
      <c r="AW154" s="48">
        <f t="shared" si="18"/>
        <v>0.0022239471876617633</v>
      </c>
      <c r="AX154" s="48">
        <f t="shared" si="18"/>
        <v>0.001583294807105039</v>
      </c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1:80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46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1:80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1:80" ht="15.75" thickBo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50" t="s">
        <v>126</v>
      </c>
      <c r="V157" s="2"/>
      <c r="W157" s="50" t="s">
        <v>128</v>
      </c>
      <c r="X157" s="2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1:80" ht="15.75" thickBo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46" t="s">
        <v>117</v>
      </c>
      <c r="T158" s="5" t="s">
        <v>10</v>
      </c>
      <c r="U158" s="51">
        <f>RANK(V158,$V$158:$V$167)</f>
        <v>1</v>
      </c>
      <c r="V158" s="49">
        <f aca="true" t="shared" si="20" ref="V158:V166">NPV($J$7,U146:AX146)</f>
        <v>1239.4621750958988</v>
      </c>
      <c r="W158" s="54">
        <f>$J$24*$O$15*U13</f>
        <v>0.0125</v>
      </c>
      <c r="X158" s="2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1:80" ht="15.75" thickBo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46" t="s">
        <v>118</v>
      </c>
      <c r="T159" s="5" t="s">
        <v>10</v>
      </c>
      <c r="U159" s="51">
        <f aca="true" t="shared" si="21" ref="U159:U167">RANK(V159,$V$158:$V$167)</f>
        <v>3</v>
      </c>
      <c r="V159" s="49">
        <f t="shared" si="20"/>
        <v>670.8574941676019</v>
      </c>
      <c r="W159" s="54">
        <f>$J$24*$O$15*U15</f>
        <v>0.025</v>
      </c>
      <c r="X159" s="2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1:80" ht="15.75" thickBo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46" t="s">
        <v>119</v>
      </c>
      <c r="T160" s="5" t="s">
        <v>10</v>
      </c>
      <c r="U160" s="51">
        <f t="shared" si="21"/>
        <v>6</v>
      </c>
      <c r="V160" s="49">
        <f t="shared" si="20"/>
        <v>215.9737494249645</v>
      </c>
      <c r="W160" s="54">
        <f>$J$24*$O$15*U17</f>
        <v>0.0125</v>
      </c>
      <c r="X160" s="2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1:80" ht="15.75" thickBo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46" t="s">
        <v>120</v>
      </c>
      <c r="T161" s="5" t="s">
        <v>10</v>
      </c>
      <c r="U161" s="51">
        <f t="shared" si="21"/>
        <v>2</v>
      </c>
      <c r="V161" s="49">
        <f t="shared" si="20"/>
        <v>903.7644548696151</v>
      </c>
      <c r="W161" s="54">
        <f>$J$24*$O$24*U22</f>
        <v>0.025</v>
      </c>
      <c r="X161" s="2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1:80" ht="15.75" thickBo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46" t="s">
        <v>121</v>
      </c>
      <c r="T162" s="5" t="s">
        <v>10</v>
      </c>
      <c r="U162" s="51">
        <f t="shared" si="21"/>
        <v>4</v>
      </c>
      <c r="V162" s="49">
        <f t="shared" si="20"/>
        <v>481.11530447448513</v>
      </c>
      <c r="W162" s="54">
        <f>$J$24*$O$24*U24</f>
        <v>0.05</v>
      </c>
      <c r="X162" s="2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1:80" ht="15.75" thickBo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46" t="s">
        <v>122</v>
      </c>
      <c r="T163" s="5" t="s">
        <v>10</v>
      </c>
      <c r="U163" s="51">
        <f t="shared" si="21"/>
        <v>8</v>
      </c>
      <c r="V163" s="49">
        <f t="shared" si="20"/>
        <v>142.9959841583811</v>
      </c>
      <c r="W163" s="54">
        <f>$J$24*$O$24*U26</f>
        <v>0.025</v>
      </c>
      <c r="X163" s="2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1:80" ht="15.75" thickBo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46" t="s">
        <v>123</v>
      </c>
      <c r="T164" s="5" t="s">
        <v>10</v>
      </c>
      <c r="U164" s="51">
        <f t="shared" si="21"/>
        <v>5</v>
      </c>
      <c r="V164" s="49">
        <f t="shared" si="20"/>
        <v>426.53245369313356</v>
      </c>
      <c r="W164" s="54">
        <f>$J$24*$O$33*U31</f>
        <v>0.0125</v>
      </c>
      <c r="X164" s="2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1:80" ht="15.75" thickBo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46" t="s">
        <v>124</v>
      </c>
      <c r="T165" s="5" t="s">
        <v>10</v>
      </c>
      <c r="U165" s="51">
        <f t="shared" si="21"/>
        <v>7</v>
      </c>
      <c r="V165" s="49">
        <f t="shared" si="20"/>
        <v>211.37547772256073</v>
      </c>
      <c r="W165" s="54">
        <f>$J$24*$O$33*U33</f>
        <v>0.025</v>
      </c>
      <c r="X165" s="2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1:80" ht="15.75" thickBo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46" t="s">
        <v>125</v>
      </c>
      <c r="T166" s="5" t="s">
        <v>10</v>
      </c>
      <c r="U166" s="51">
        <f t="shared" si="21"/>
        <v>9</v>
      </c>
      <c r="V166" s="49">
        <f t="shared" si="20"/>
        <v>39.24989694610254</v>
      </c>
      <c r="W166" s="54">
        <f>$J$24*$O$33*U35</f>
        <v>0.0125</v>
      </c>
      <c r="X166" s="2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1:80" ht="15.75" thickBo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46" t="s">
        <v>138</v>
      </c>
      <c r="T167" s="5" t="s">
        <v>10</v>
      </c>
      <c r="U167" s="51">
        <f t="shared" si="21"/>
        <v>10</v>
      </c>
      <c r="V167" s="56">
        <f>N39</f>
        <v>-100</v>
      </c>
      <c r="W167" s="53">
        <f>J39</f>
        <v>0.8</v>
      </c>
      <c r="X167" s="2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1:80" ht="15.75" thickBo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55">
        <f>SUM(W158:W167)</f>
        <v>1</v>
      </c>
      <c r="X168" s="2"/>
      <c r="Y168" s="2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1:80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1:80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1:80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1:80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1:80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3" t="s">
        <v>127</v>
      </c>
      <c r="O173" s="23" t="s">
        <v>130</v>
      </c>
      <c r="P173" s="23" t="s">
        <v>129</v>
      </c>
      <c r="Q173" s="2"/>
      <c r="R173" s="2"/>
      <c r="S173" s="2"/>
      <c r="T173" s="46" t="s">
        <v>134</v>
      </c>
      <c r="U173" s="70" t="s">
        <v>133</v>
      </c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70" t="s">
        <v>135</v>
      </c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1:80" ht="15">
      <c r="A174" s="2"/>
      <c r="B174" s="2"/>
      <c r="C174" s="2"/>
      <c r="D174" s="2"/>
      <c r="E174" s="2"/>
      <c r="F174" s="2"/>
      <c r="G174" s="2"/>
      <c r="H174" s="2"/>
      <c r="I174" s="2">
        <f aca="true" t="shared" si="22" ref="I174:I184">IF(N174&lt;0,0,1)</f>
        <v>0</v>
      </c>
      <c r="J174" s="2"/>
      <c r="K174" s="2">
        <f>IF(I174&lt;&gt;I175,1,0)</f>
        <v>0</v>
      </c>
      <c r="L174" s="72">
        <f>SUM(J174:K174)</f>
        <v>0</v>
      </c>
      <c r="M174" s="2"/>
      <c r="N174" s="47">
        <f>N175</f>
        <v>-100</v>
      </c>
      <c r="O174" s="69">
        <v>0</v>
      </c>
      <c r="P174" s="69">
        <v>0</v>
      </c>
      <c r="Q174" s="2"/>
      <c r="R174" s="2"/>
      <c r="S174" s="2"/>
      <c r="T174" s="2"/>
      <c r="U174" s="50">
        <v>1</v>
      </c>
      <c r="V174" s="50">
        <v>2</v>
      </c>
      <c r="W174" s="50">
        <v>3</v>
      </c>
      <c r="X174" s="50">
        <v>4</v>
      </c>
      <c r="Y174" s="50">
        <v>5</v>
      </c>
      <c r="Z174" s="50">
        <v>6</v>
      </c>
      <c r="AA174" s="50">
        <v>7</v>
      </c>
      <c r="AB174" s="50">
        <v>8</v>
      </c>
      <c r="AC174" s="50">
        <v>9</v>
      </c>
      <c r="AD174" s="50">
        <v>10</v>
      </c>
      <c r="AE174" s="2"/>
      <c r="AF174" s="50">
        <v>1</v>
      </c>
      <c r="AG174" s="50">
        <v>2</v>
      </c>
      <c r="AH174" s="50">
        <v>3</v>
      </c>
      <c r="AI174" s="50">
        <v>4</v>
      </c>
      <c r="AJ174" s="50">
        <v>5</v>
      </c>
      <c r="AK174" s="50">
        <v>6</v>
      </c>
      <c r="AL174" s="50">
        <v>7</v>
      </c>
      <c r="AM174" s="50">
        <v>8</v>
      </c>
      <c r="AN174" s="50">
        <v>9</v>
      </c>
      <c r="AO174" s="50">
        <v>10</v>
      </c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1:80" ht="15">
      <c r="A175" s="2"/>
      <c r="B175" s="2"/>
      <c r="C175" s="2"/>
      <c r="D175" s="2"/>
      <c r="E175" s="2"/>
      <c r="F175" s="2"/>
      <c r="G175" s="2"/>
      <c r="H175" s="2"/>
      <c r="I175" s="2">
        <f t="shared" si="22"/>
        <v>0</v>
      </c>
      <c r="J175" s="2">
        <f>IF(I175&lt;&gt;I174,1,0)</f>
        <v>0</v>
      </c>
      <c r="K175" s="2">
        <f aca="true" t="shared" si="23" ref="K175:K183">IF(I175&lt;&gt;I176,1,0)</f>
        <v>1</v>
      </c>
      <c r="L175" s="73">
        <f aca="true" t="shared" si="24" ref="L175:L184">SUM(J175:K175)</f>
        <v>1</v>
      </c>
      <c r="M175" s="2"/>
      <c r="N175" s="48">
        <f>AD185</f>
        <v>-100</v>
      </c>
      <c r="O175" s="63">
        <f>P175</f>
        <v>0.8</v>
      </c>
      <c r="P175" s="63">
        <f>AO185</f>
        <v>0.8</v>
      </c>
      <c r="Q175" s="2"/>
      <c r="R175" s="2"/>
      <c r="S175" s="2"/>
      <c r="T175" s="2"/>
      <c r="U175" s="10">
        <f aca="true" t="shared" si="25" ref="U175:AD175">IF(U$174=$U158,$V158,0)</f>
        <v>1239.4621750958988</v>
      </c>
      <c r="V175" s="10">
        <f t="shared" si="25"/>
        <v>0</v>
      </c>
      <c r="W175" s="10">
        <f t="shared" si="25"/>
        <v>0</v>
      </c>
      <c r="X175" s="10">
        <f t="shared" si="25"/>
        <v>0</v>
      </c>
      <c r="Y175" s="10">
        <f t="shared" si="25"/>
        <v>0</v>
      </c>
      <c r="Z175" s="10">
        <f t="shared" si="25"/>
        <v>0</v>
      </c>
      <c r="AA175" s="10">
        <f t="shared" si="25"/>
        <v>0</v>
      </c>
      <c r="AB175" s="10">
        <f t="shared" si="25"/>
        <v>0</v>
      </c>
      <c r="AC175" s="10">
        <f t="shared" si="25"/>
        <v>0</v>
      </c>
      <c r="AD175" s="10">
        <f t="shared" si="25"/>
        <v>0</v>
      </c>
      <c r="AE175" s="2"/>
      <c r="AF175" s="61">
        <f>IF(AF$174=$U158,$W158,0)</f>
        <v>0.0125</v>
      </c>
      <c r="AG175" s="61">
        <f aca="true" t="shared" si="26" ref="AG175:AO175">IF(AG$174=$U158,$W158,0)</f>
        <v>0</v>
      </c>
      <c r="AH175" s="61">
        <f t="shared" si="26"/>
        <v>0</v>
      </c>
      <c r="AI175" s="61">
        <f t="shared" si="26"/>
        <v>0</v>
      </c>
      <c r="AJ175" s="61">
        <f t="shared" si="26"/>
        <v>0</v>
      </c>
      <c r="AK175" s="61">
        <f t="shared" si="26"/>
        <v>0</v>
      </c>
      <c r="AL175" s="61">
        <f t="shared" si="26"/>
        <v>0</v>
      </c>
      <c r="AM175" s="61">
        <f t="shared" si="26"/>
        <v>0</v>
      </c>
      <c r="AN175" s="61">
        <f t="shared" si="26"/>
        <v>0</v>
      </c>
      <c r="AO175" s="61">
        <f t="shared" si="26"/>
        <v>0</v>
      </c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1:80" ht="15">
      <c r="A176" s="2"/>
      <c r="B176" s="2"/>
      <c r="C176" s="2"/>
      <c r="D176" s="2"/>
      <c r="E176" s="2"/>
      <c r="F176" s="2"/>
      <c r="G176" s="2"/>
      <c r="H176" s="2"/>
      <c r="I176" s="2">
        <f t="shared" si="22"/>
        <v>1</v>
      </c>
      <c r="J176" s="2">
        <f aca="true" t="shared" si="27" ref="J176:J184">IF(I176&lt;&gt;I175,1,0)</f>
        <v>1</v>
      </c>
      <c r="K176" s="2">
        <f t="shared" si="23"/>
        <v>0</v>
      </c>
      <c r="L176" s="73">
        <f t="shared" si="24"/>
        <v>1</v>
      </c>
      <c r="M176" s="2"/>
      <c r="N176" s="48">
        <f>AC185</f>
        <v>39.24989694610254</v>
      </c>
      <c r="O176" s="63">
        <f aca="true" t="shared" si="28" ref="O176:O184">O175+P176</f>
        <v>0.8125</v>
      </c>
      <c r="P176" s="63">
        <f>AN185</f>
        <v>0.0125</v>
      </c>
      <c r="Q176" s="2"/>
      <c r="R176" s="2"/>
      <c r="S176" s="2"/>
      <c r="T176" s="2"/>
      <c r="U176" s="10">
        <f aca="true" t="shared" si="29" ref="U176:AC182">IF(U$174=$U159,$V159,0)</f>
        <v>0</v>
      </c>
      <c r="V176" s="10">
        <f t="shared" si="29"/>
        <v>0</v>
      </c>
      <c r="W176" s="10">
        <f t="shared" si="29"/>
        <v>670.8574941676019</v>
      </c>
      <c r="X176" s="10">
        <f t="shared" si="29"/>
        <v>0</v>
      </c>
      <c r="Y176" s="10">
        <f t="shared" si="29"/>
        <v>0</v>
      </c>
      <c r="Z176" s="10">
        <f t="shared" si="29"/>
        <v>0</v>
      </c>
      <c r="AA176" s="10">
        <f t="shared" si="29"/>
        <v>0</v>
      </c>
      <c r="AB176" s="10">
        <f t="shared" si="29"/>
        <v>0</v>
      </c>
      <c r="AC176" s="10">
        <f t="shared" si="29"/>
        <v>0</v>
      </c>
      <c r="AD176" s="10">
        <f aca="true" t="shared" si="30" ref="AD176:AD184">IF(AD$174=$U159,$V159,0)</f>
        <v>0</v>
      </c>
      <c r="AE176" s="2"/>
      <c r="AF176" s="61">
        <f aca="true" t="shared" si="31" ref="AF176:AO184">IF(AF$174=$U159,$W159,0)</f>
        <v>0</v>
      </c>
      <c r="AG176" s="61">
        <f t="shared" si="31"/>
        <v>0</v>
      </c>
      <c r="AH176" s="61">
        <f t="shared" si="31"/>
        <v>0.025</v>
      </c>
      <c r="AI176" s="61">
        <f t="shared" si="31"/>
        <v>0</v>
      </c>
      <c r="AJ176" s="61">
        <f t="shared" si="31"/>
        <v>0</v>
      </c>
      <c r="AK176" s="61">
        <f t="shared" si="31"/>
        <v>0</v>
      </c>
      <c r="AL176" s="61">
        <f t="shared" si="31"/>
        <v>0</v>
      </c>
      <c r="AM176" s="61">
        <f t="shared" si="31"/>
        <v>0</v>
      </c>
      <c r="AN176" s="61">
        <f t="shared" si="31"/>
        <v>0</v>
      </c>
      <c r="AO176" s="61">
        <f t="shared" si="31"/>
        <v>0</v>
      </c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1:80" ht="15">
      <c r="A177" s="2"/>
      <c r="B177" s="2"/>
      <c r="C177" s="2"/>
      <c r="D177" s="2"/>
      <c r="E177" s="2"/>
      <c r="F177" s="2"/>
      <c r="G177" s="2"/>
      <c r="H177" s="2"/>
      <c r="I177" s="2">
        <f t="shared" si="22"/>
        <v>1</v>
      </c>
      <c r="J177" s="2">
        <f t="shared" si="27"/>
        <v>0</v>
      </c>
      <c r="K177" s="2">
        <f t="shared" si="23"/>
        <v>0</v>
      </c>
      <c r="L177" s="73">
        <f t="shared" si="24"/>
        <v>0</v>
      </c>
      <c r="M177" s="2"/>
      <c r="N177" s="48">
        <f>AB185</f>
        <v>142.9959841583811</v>
      </c>
      <c r="O177" s="63">
        <f t="shared" si="28"/>
        <v>0.8375</v>
      </c>
      <c r="P177" s="63">
        <f>AM185</f>
        <v>0.025</v>
      </c>
      <c r="Q177" s="2"/>
      <c r="R177" s="2"/>
      <c r="S177" s="2"/>
      <c r="T177" s="2"/>
      <c r="U177" s="10">
        <f t="shared" si="29"/>
        <v>0</v>
      </c>
      <c r="V177" s="10">
        <f t="shared" si="29"/>
        <v>0</v>
      </c>
      <c r="W177" s="10">
        <f t="shared" si="29"/>
        <v>0</v>
      </c>
      <c r="X177" s="10">
        <f t="shared" si="29"/>
        <v>0</v>
      </c>
      <c r="Y177" s="10">
        <f t="shared" si="29"/>
        <v>0</v>
      </c>
      <c r="Z177" s="10">
        <f t="shared" si="29"/>
        <v>215.9737494249645</v>
      </c>
      <c r="AA177" s="10">
        <f t="shared" si="29"/>
        <v>0</v>
      </c>
      <c r="AB177" s="10">
        <f t="shared" si="29"/>
        <v>0</v>
      </c>
      <c r="AC177" s="10">
        <f t="shared" si="29"/>
        <v>0</v>
      </c>
      <c r="AD177" s="10">
        <f t="shared" si="30"/>
        <v>0</v>
      </c>
      <c r="AE177" s="2"/>
      <c r="AF177" s="61">
        <f t="shared" si="31"/>
        <v>0</v>
      </c>
      <c r="AG177" s="61">
        <f t="shared" si="31"/>
        <v>0</v>
      </c>
      <c r="AH177" s="61">
        <f t="shared" si="31"/>
        <v>0</v>
      </c>
      <c r="AI177" s="61">
        <f t="shared" si="31"/>
        <v>0</v>
      </c>
      <c r="AJ177" s="61">
        <f t="shared" si="31"/>
        <v>0</v>
      </c>
      <c r="AK177" s="61">
        <f t="shared" si="31"/>
        <v>0.0125</v>
      </c>
      <c r="AL177" s="61">
        <f t="shared" si="31"/>
        <v>0</v>
      </c>
      <c r="AM177" s="61">
        <f t="shared" si="31"/>
        <v>0</v>
      </c>
      <c r="AN177" s="61">
        <f t="shared" si="31"/>
        <v>0</v>
      </c>
      <c r="AO177" s="61">
        <f t="shared" si="31"/>
        <v>0</v>
      </c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1:80" ht="15">
      <c r="A178" s="2"/>
      <c r="B178" s="2"/>
      <c r="C178" s="2"/>
      <c r="D178" s="2"/>
      <c r="E178" s="2"/>
      <c r="F178" s="2"/>
      <c r="G178" s="2"/>
      <c r="H178" s="2"/>
      <c r="I178" s="2">
        <f t="shared" si="22"/>
        <v>1</v>
      </c>
      <c r="J178" s="2">
        <f t="shared" si="27"/>
        <v>0</v>
      </c>
      <c r="K178" s="2">
        <f t="shared" si="23"/>
        <v>0</v>
      </c>
      <c r="L178" s="73">
        <f t="shared" si="24"/>
        <v>0</v>
      </c>
      <c r="M178" s="2"/>
      <c r="N178" s="48">
        <f>AA185</f>
        <v>211.37547772256073</v>
      </c>
      <c r="O178" s="63">
        <f t="shared" si="28"/>
        <v>0.8625</v>
      </c>
      <c r="P178" s="63">
        <f>AL185</f>
        <v>0.025</v>
      </c>
      <c r="Q178" s="2"/>
      <c r="R178" s="2"/>
      <c r="S178" s="2"/>
      <c r="T178" s="2"/>
      <c r="U178" s="10">
        <f t="shared" si="29"/>
        <v>0</v>
      </c>
      <c r="V178" s="10">
        <f t="shared" si="29"/>
        <v>903.7644548696151</v>
      </c>
      <c r="W178" s="10">
        <f t="shared" si="29"/>
        <v>0</v>
      </c>
      <c r="X178" s="10">
        <f t="shared" si="29"/>
        <v>0</v>
      </c>
      <c r="Y178" s="10">
        <f t="shared" si="29"/>
        <v>0</v>
      </c>
      <c r="Z178" s="10">
        <f t="shared" si="29"/>
        <v>0</v>
      </c>
      <c r="AA178" s="10">
        <f t="shared" si="29"/>
        <v>0</v>
      </c>
      <c r="AB178" s="10">
        <f t="shared" si="29"/>
        <v>0</v>
      </c>
      <c r="AC178" s="10">
        <f t="shared" si="29"/>
        <v>0</v>
      </c>
      <c r="AD178" s="10">
        <f t="shared" si="30"/>
        <v>0</v>
      </c>
      <c r="AE178" s="2"/>
      <c r="AF178" s="61">
        <f t="shared" si="31"/>
        <v>0</v>
      </c>
      <c r="AG178" s="61">
        <f t="shared" si="31"/>
        <v>0.025</v>
      </c>
      <c r="AH178" s="61">
        <f t="shared" si="31"/>
        <v>0</v>
      </c>
      <c r="AI178" s="61">
        <f t="shared" si="31"/>
        <v>0</v>
      </c>
      <c r="AJ178" s="61">
        <f t="shared" si="31"/>
        <v>0</v>
      </c>
      <c r="AK178" s="61">
        <f t="shared" si="31"/>
        <v>0</v>
      </c>
      <c r="AL178" s="61">
        <f t="shared" si="31"/>
        <v>0</v>
      </c>
      <c r="AM178" s="61">
        <f t="shared" si="31"/>
        <v>0</v>
      </c>
      <c r="AN178" s="61">
        <f t="shared" si="31"/>
        <v>0</v>
      </c>
      <c r="AO178" s="61">
        <f t="shared" si="31"/>
        <v>0</v>
      </c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1:80" ht="15">
      <c r="A179" s="2"/>
      <c r="B179" s="2"/>
      <c r="C179" s="2"/>
      <c r="D179" s="2"/>
      <c r="E179" s="2"/>
      <c r="F179" s="2"/>
      <c r="G179" s="2"/>
      <c r="H179" s="2"/>
      <c r="I179" s="2">
        <f t="shared" si="22"/>
        <v>1</v>
      </c>
      <c r="J179" s="2">
        <f t="shared" si="27"/>
        <v>0</v>
      </c>
      <c r="K179" s="2">
        <f t="shared" si="23"/>
        <v>0</v>
      </c>
      <c r="L179" s="73">
        <f t="shared" si="24"/>
        <v>0</v>
      </c>
      <c r="M179" s="2"/>
      <c r="N179" s="48">
        <f>Z185</f>
        <v>215.9737494249645</v>
      </c>
      <c r="O179" s="63">
        <f t="shared" si="28"/>
        <v>0.875</v>
      </c>
      <c r="P179" s="63">
        <f>AK185</f>
        <v>0.0125</v>
      </c>
      <c r="Q179" s="2"/>
      <c r="R179" s="2"/>
      <c r="S179" s="2"/>
      <c r="T179" s="2"/>
      <c r="U179" s="10">
        <f t="shared" si="29"/>
        <v>0</v>
      </c>
      <c r="V179" s="10">
        <f t="shared" si="29"/>
        <v>0</v>
      </c>
      <c r="W179" s="10">
        <f t="shared" si="29"/>
        <v>0</v>
      </c>
      <c r="X179" s="10">
        <f t="shared" si="29"/>
        <v>481.11530447448513</v>
      </c>
      <c r="Y179" s="10">
        <f t="shared" si="29"/>
        <v>0</v>
      </c>
      <c r="Z179" s="10">
        <f t="shared" si="29"/>
        <v>0</v>
      </c>
      <c r="AA179" s="10">
        <f t="shared" si="29"/>
        <v>0</v>
      </c>
      <c r="AB179" s="10">
        <f t="shared" si="29"/>
        <v>0</v>
      </c>
      <c r="AC179" s="10">
        <f t="shared" si="29"/>
        <v>0</v>
      </c>
      <c r="AD179" s="10">
        <f t="shared" si="30"/>
        <v>0</v>
      </c>
      <c r="AE179" s="2"/>
      <c r="AF179" s="61">
        <f t="shared" si="31"/>
        <v>0</v>
      </c>
      <c r="AG179" s="61">
        <f t="shared" si="31"/>
        <v>0</v>
      </c>
      <c r="AH179" s="61">
        <f t="shared" si="31"/>
        <v>0</v>
      </c>
      <c r="AI179" s="61">
        <f t="shared" si="31"/>
        <v>0.05</v>
      </c>
      <c r="AJ179" s="61">
        <f t="shared" si="31"/>
        <v>0</v>
      </c>
      <c r="AK179" s="61">
        <f t="shared" si="31"/>
        <v>0</v>
      </c>
      <c r="AL179" s="61">
        <f t="shared" si="31"/>
        <v>0</v>
      </c>
      <c r="AM179" s="61">
        <f t="shared" si="31"/>
        <v>0</v>
      </c>
      <c r="AN179" s="61">
        <f t="shared" si="31"/>
        <v>0</v>
      </c>
      <c r="AO179" s="61">
        <f t="shared" si="31"/>
        <v>0</v>
      </c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1:80" ht="15">
      <c r="A180" s="2"/>
      <c r="B180" s="2"/>
      <c r="C180" s="2"/>
      <c r="D180" s="2"/>
      <c r="E180" s="2"/>
      <c r="F180" s="2"/>
      <c r="G180" s="2"/>
      <c r="H180" s="2"/>
      <c r="I180" s="2">
        <f t="shared" si="22"/>
        <v>1</v>
      </c>
      <c r="J180" s="2">
        <f t="shared" si="27"/>
        <v>0</v>
      </c>
      <c r="K180" s="2">
        <f t="shared" si="23"/>
        <v>0</v>
      </c>
      <c r="L180" s="73">
        <f t="shared" si="24"/>
        <v>0</v>
      </c>
      <c r="M180" s="2"/>
      <c r="N180" s="48">
        <f>Y185</f>
        <v>426.53245369313356</v>
      </c>
      <c r="O180" s="63">
        <f t="shared" si="28"/>
        <v>0.8875</v>
      </c>
      <c r="P180" s="63">
        <f>AJ185</f>
        <v>0.0125</v>
      </c>
      <c r="Q180" s="2"/>
      <c r="R180" s="2"/>
      <c r="S180" s="2"/>
      <c r="T180" s="2"/>
      <c r="U180" s="10">
        <f t="shared" si="29"/>
        <v>0</v>
      </c>
      <c r="V180" s="10">
        <f t="shared" si="29"/>
        <v>0</v>
      </c>
      <c r="W180" s="10">
        <f t="shared" si="29"/>
        <v>0</v>
      </c>
      <c r="X180" s="10">
        <f t="shared" si="29"/>
        <v>0</v>
      </c>
      <c r="Y180" s="10">
        <f t="shared" si="29"/>
        <v>0</v>
      </c>
      <c r="Z180" s="10">
        <f t="shared" si="29"/>
        <v>0</v>
      </c>
      <c r="AA180" s="10">
        <f t="shared" si="29"/>
        <v>0</v>
      </c>
      <c r="AB180" s="10">
        <f t="shared" si="29"/>
        <v>142.9959841583811</v>
      </c>
      <c r="AC180" s="10">
        <f t="shared" si="29"/>
        <v>0</v>
      </c>
      <c r="AD180" s="10">
        <f t="shared" si="30"/>
        <v>0</v>
      </c>
      <c r="AE180" s="2"/>
      <c r="AF180" s="61">
        <f t="shared" si="31"/>
        <v>0</v>
      </c>
      <c r="AG180" s="61">
        <f t="shared" si="31"/>
        <v>0</v>
      </c>
      <c r="AH180" s="61">
        <f t="shared" si="31"/>
        <v>0</v>
      </c>
      <c r="AI180" s="61">
        <f t="shared" si="31"/>
        <v>0</v>
      </c>
      <c r="AJ180" s="61">
        <f t="shared" si="31"/>
        <v>0</v>
      </c>
      <c r="AK180" s="61">
        <f t="shared" si="31"/>
        <v>0</v>
      </c>
      <c r="AL180" s="61">
        <f t="shared" si="31"/>
        <v>0</v>
      </c>
      <c r="AM180" s="61">
        <f t="shared" si="31"/>
        <v>0.025</v>
      </c>
      <c r="AN180" s="61">
        <f t="shared" si="31"/>
        <v>0</v>
      </c>
      <c r="AO180" s="61">
        <f t="shared" si="31"/>
        <v>0</v>
      </c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1:80" ht="15">
      <c r="A181" s="2"/>
      <c r="B181" s="2"/>
      <c r="C181" s="2"/>
      <c r="D181" s="2"/>
      <c r="E181" s="2"/>
      <c r="F181" s="2"/>
      <c r="G181" s="2"/>
      <c r="H181" s="2"/>
      <c r="I181" s="2">
        <f t="shared" si="22"/>
        <v>1</v>
      </c>
      <c r="J181" s="2">
        <f t="shared" si="27"/>
        <v>0</v>
      </c>
      <c r="K181" s="2">
        <f t="shared" si="23"/>
        <v>0</v>
      </c>
      <c r="L181" s="73">
        <f t="shared" si="24"/>
        <v>0</v>
      </c>
      <c r="M181" s="2"/>
      <c r="N181" s="48">
        <f>X185</f>
        <v>481.11530447448513</v>
      </c>
      <c r="O181" s="63">
        <f t="shared" si="28"/>
        <v>0.9375</v>
      </c>
      <c r="P181" s="63">
        <f>AI185</f>
        <v>0.05</v>
      </c>
      <c r="Q181" s="2"/>
      <c r="R181" s="2"/>
      <c r="S181" s="2"/>
      <c r="T181" s="2"/>
      <c r="U181" s="10">
        <f t="shared" si="29"/>
        <v>0</v>
      </c>
      <c r="V181" s="10">
        <f t="shared" si="29"/>
        <v>0</v>
      </c>
      <c r="W181" s="10">
        <f t="shared" si="29"/>
        <v>0</v>
      </c>
      <c r="X181" s="10">
        <f t="shared" si="29"/>
        <v>0</v>
      </c>
      <c r="Y181" s="10">
        <f t="shared" si="29"/>
        <v>426.53245369313356</v>
      </c>
      <c r="Z181" s="10">
        <f t="shared" si="29"/>
        <v>0</v>
      </c>
      <c r="AA181" s="10">
        <f t="shared" si="29"/>
        <v>0</v>
      </c>
      <c r="AB181" s="10">
        <f t="shared" si="29"/>
        <v>0</v>
      </c>
      <c r="AC181" s="10">
        <f t="shared" si="29"/>
        <v>0</v>
      </c>
      <c r="AD181" s="10">
        <f t="shared" si="30"/>
        <v>0</v>
      </c>
      <c r="AE181" s="2"/>
      <c r="AF181" s="61">
        <f t="shared" si="31"/>
        <v>0</v>
      </c>
      <c r="AG181" s="61">
        <f t="shared" si="31"/>
        <v>0</v>
      </c>
      <c r="AH181" s="61">
        <f t="shared" si="31"/>
        <v>0</v>
      </c>
      <c r="AI181" s="61">
        <f t="shared" si="31"/>
        <v>0</v>
      </c>
      <c r="AJ181" s="61">
        <f t="shared" si="31"/>
        <v>0.0125</v>
      </c>
      <c r="AK181" s="61">
        <f t="shared" si="31"/>
        <v>0</v>
      </c>
      <c r="AL181" s="61">
        <f t="shared" si="31"/>
        <v>0</v>
      </c>
      <c r="AM181" s="61">
        <f t="shared" si="31"/>
        <v>0</v>
      </c>
      <c r="AN181" s="61">
        <f t="shared" si="31"/>
        <v>0</v>
      </c>
      <c r="AO181" s="61">
        <f t="shared" si="31"/>
        <v>0</v>
      </c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1:80" ht="15">
      <c r="A182" s="2"/>
      <c r="B182" s="2"/>
      <c r="C182" s="2"/>
      <c r="D182" s="2"/>
      <c r="E182" s="2"/>
      <c r="F182" s="2"/>
      <c r="G182" s="2"/>
      <c r="H182" s="2"/>
      <c r="I182" s="2">
        <f t="shared" si="22"/>
        <v>1</v>
      </c>
      <c r="J182" s="2">
        <f t="shared" si="27"/>
        <v>0</v>
      </c>
      <c r="K182" s="2">
        <f t="shared" si="23"/>
        <v>0</v>
      </c>
      <c r="L182" s="73">
        <f t="shared" si="24"/>
        <v>0</v>
      </c>
      <c r="M182" s="2"/>
      <c r="N182" s="48">
        <f>W185</f>
        <v>670.8574941676019</v>
      </c>
      <c r="O182" s="63">
        <f t="shared" si="28"/>
        <v>0.9625</v>
      </c>
      <c r="P182" s="63">
        <f>AH185</f>
        <v>0.025</v>
      </c>
      <c r="Q182" s="2"/>
      <c r="R182" s="2"/>
      <c r="S182" s="2"/>
      <c r="T182" s="2"/>
      <c r="U182" s="10">
        <f t="shared" si="29"/>
        <v>0</v>
      </c>
      <c r="V182" s="10">
        <f t="shared" si="29"/>
        <v>0</v>
      </c>
      <c r="W182" s="10">
        <f t="shared" si="29"/>
        <v>0</v>
      </c>
      <c r="X182" s="10">
        <f t="shared" si="29"/>
        <v>0</v>
      </c>
      <c r="Y182" s="10">
        <f t="shared" si="29"/>
        <v>0</v>
      </c>
      <c r="Z182" s="10">
        <f t="shared" si="29"/>
        <v>0</v>
      </c>
      <c r="AA182" s="10">
        <f t="shared" si="29"/>
        <v>211.37547772256073</v>
      </c>
      <c r="AB182" s="10">
        <f t="shared" si="29"/>
        <v>0</v>
      </c>
      <c r="AC182" s="10">
        <f t="shared" si="29"/>
        <v>0</v>
      </c>
      <c r="AD182" s="10">
        <f t="shared" si="30"/>
        <v>0</v>
      </c>
      <c r="AE182" s="2"/>
      <c r="AF182" s="61">
        <f t="shared" si="31"/>
        <v>0</v>
      </c>
      <c r="AG182" s="61">
        <f t="shared" si="31"/>
        <v>0</v>
      </c>
      <c r="AH182" s="61">
        <f t="shared" si="31"/>
        <v>0</v>
      </c>
      <c r="AI182" s="61">
        <f t="shared" si="31"/>
        <v>0</v>
      </c>
      <c r="AJ182" s="61">
        <f t="shared" si="31"/>
        <v>0</v>
      </c>
      <c r="AK182" s="61">
        <f t="shared" si="31"/>
        <v>0</v>
      </c>
      <c r="AL182" s="61">
        <f t="shared" si="31"/>
        <v>0.025</v>
      </c>
      <c r="AM182" s="61">
        <f t="shared" si="31"/>
        <v>0</v>
      </c>
      <c r="AN182" s="61">
        <f t="shared" si="31"/>
        <v>0</v>
      </c>
      <c r="AO182" s="61">
        <f t="shared" si="31"/>
        <v>0</v>
      </c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1:80" ht="15">
      <c r="A183" s="2"/>
      <c r="B183" s="2"/>
      <c r="C183" s="2"/>
      <c r="D183" s="2"/>
      <c r="E183" s="2"/>
      <c r="F183" s="2"/>
      <c r="G183" s="2"/>
      <c r="H183" s="2"/>
      <c r="I183" s="2">
        <f t="shared" si="22"/>
        <v>1</v>
      </c>
      <c r="J183" s="2">
        <f t="shared" si="27"/>
        <v>0</v>
      </c>
      <c r="K183" s="2">
        <f t="shared" si="23"/>
        <v>0</v>
      </c>
      <c r="L183" s="73">
        <f t="shared" si="24"/>
        <v>0</v>
      </c>
      <c r="M183" s="2"/>
      <c r="N183" s="48">
        <f>V185</f>
        <v>903.7644548696151</v>
      </c>
      <c r="O183" s="63">
        <f t="shared" si="28"/>
        <v>0.9875</v>
      </c>
      <c r="P183" s="63">
        <f>AG185</f>
        <v>0.025</v>
      </c>
      <c r="Q183" s="2"/>
      <c r="R183" s="2"/>
      <c r="S183" s="2"/>
      <c r="T183" s="2"/>
      <c r="U183" s="10">
        <f aca="true" t="shared" si="32" ref="U183:AC183">IF(U$174=$U166,$V166,0)</f>
        <v>0</v>
      </c>
      <c r="V183" s="10">
        <f t="shared" si="32"/>
        <v>0</v>
      </c>
      <c r="W183" s="10">
        <f t="shared" si="32"/>
        <v>0</v>
      </c>
      <c r="X183" s="10">
        <f t="shared" si="32"/>
        <v>0</v>
      </c>
      <c r="Y183" s="10">
        <f t="shared" si="32"/>
        <v>0</v>
      </c>
      <c r="Z183" s="10">
        <f t="shared" si="32"/>
        <v>0</v>
      </c>
      <c r="AA183" s="10">
        <f t="shared" si="32"/>
        <v>0</v>
      </c>
      <c r="AB183" s="10">
        <f t="shared" si="32"/>
        <v>0</v>
      </c>
      <c r="AC183" s="10">
        <f t="shared" si="32"/>
        <v>39.24989694610254</v>
      </c>
      <c r="AD183" s="10">
        <f t="shared" si="30"/>
        <v>0</v>
      </c>
      <c r="AE183" s="2"/>
      <c r="AF183" s="61">
        <f t="shared" si="31"/>
        <v>0</v>
      </c>
      <c r="AG183" s="61">
        <f t="shared" si="31"/>
        <v>0</v>
      </c>
      <c r="AH183" s="61">
        <f t="shared" si="31"/>
        <v>0</v>
      </c>
      <c r="AI183" s="61">
        <f t="shared" si="31"/>
        <v>0</v>
      </c>
      <c r="AJ183" s="61">
        <f t="shared" si="31"/>
        <v>0</v>
      </c>
      <c r="AK183" s="61">
        <f t="shared" si="31"/>
        <v>0</v>
      </c>
      <c r="AL183" s="61">
        <f t="shared" si="31"/>
        <v>0</v>
      </c>
      <c r="AM183" s="61">
        <f t="shared" si="31"/>
        <v>0</v>
      </c>
      <c r="AN183" s="61">
        <f t="shared" si="31"/>
        <v>0.0125</v>
      </c>
      <c r="AO183" s="61">
        <f t="shared" si="31"/>
        <v>0</v>
      </c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1:80" ht="15">
      <c r="A184" s="2"/>
      <c r="B184" s="2"/>
      <c r="C184" s="2"/>
      <c r="D184" s="2"/>
      <c r="E184" s="2"/>
      <c r="F184" s="2"/>
      <c r="G184" s="2"/>
      <c r="H184" s="2"/>
      <c r="I184" s="2">
        <f t="shared" si="22"/>
        <v>1</v>
      </c>
      <c r="J184" s="2">
        <f t="shared" si="27"/>
        <v>0</v>
      </c>
      <c r="K184" s="2"/>
      <c r="L184" s="74">
        <f t="shared" si="24"/>
        <v>0</v>
      </c>
      <c r="M184" s="2"/>
      <c r="N184" s="48">
        <f>U185</f>
        <v>1239.4621750958988</v>
      </c>
      <c r="O184" s="63">
        <f t="shared" si="28"/>
        <v>1</v>
      </c>
      <c r="P184" s="63">
        <f>AF185</f>
        <v>0.0125</v>
      </c>
      <c r="Q184" s="2"/>
      <c r="R184" s="2"/>
      <c r="S184" s="2"/>
      <c r="T184" s="2"/>
      <c r="U184" s="10">
        <f aca="true" t="shared" si="33" ref="U184:AC184">IF(U$174=$U167,$V167,0)</f>
        <v>0</v>
      </c>
      <c r="V184" s="10">
        <f t="shared" si="33"/>
        <v>0</v>
      </c>
      <c r="W184" s="10">
        <f t="shared" si="33"/>
        <v>0</v>
      </c>
      <c r="X184" s="10">
        <f t="shared" si="33"/>
        <v>0</v>
      </c>
      <c r="Y184" s="10">
        <f t="shared" si="33"/>
        <v>0</v>
      </c>
      <c r="Z184" s="10">
        <f t="shared" si="33"/>
        <v>0</v>
      </c>
      <c r="AA184" s="10">
        <f t="shared" si="33"/>
        <v>0</v>
      </c>
      <c r="AB184" s="10">
        <f t="shared" si="33"/>
        <v>0</v>
      </c>
      <c r="AC184" s="10">
        <f t="shared" si="33"/>
        <v>0</v>
      </c>
      <c r="AD184" s="10">
        <f t="shared" si="30"/>
        <v>-100</v>
      </c>
      <c r="AE184" s="2"/>
      <c r="AF184" s="61">
        <f>IF(AF$174=$U167,$W167,0)</f>
        <v>0</v>
      </c>
      <c r="AG184" s="61">
        <f t="shared" si="31"/>
        <v>0</v>
      </c>
      <c r="AH184" s="61">
        <f t="shared" si="31"/>
        <v>0</v>
      </c>
      <c r="AI184" s="61">
        <f t="shared" si="31"/>
        <v>0</v>
      </c>
      <c r="AJ184" s="61">
        <f t="shared" si="31"/>
        <v>0</v>
      </c>
      <c r="AK184" s="61">
        <f t="shared" si="31"/>
        <v>0</v>
      </c>
      <c r="AL184" s="61">
        <f t="shared" si="31"/>
        <v>0</v>
      </c>
      <c r="AM184" s="61">
        <f t="shared" si="31"/>
        <v>0</v>
      </c>
      <c r="AN184" s="61">
        <f t="shared" si="31"/>
        <v>0</v>
      </c>
      <c r="AO184" s="61">
        <f t="shared" si="31"/>
        <v>0.8</v>
      </c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1:80" ht="15.75" thickBo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58">
        <f>SUM(U175:U184)</f>
        <v>1239.4621750958988</v>
      </c>
      <c r="V185" s="58">
        <f aca="true" t="shared" si="34" ref="V185:AD185">SUM(V175:V184)</f>
        <v>903.7644548696151</v>
      </c>
      <c r="W185" s="58">
        <f t="shared" si="34"/>
        <v>670.8574941676019</v>
      </c>
      <c r="X185" s="58">
        <f t="shared" si="34"/>
        <v>481.11530447448513</v>
      </c>
      <c r="Y185" s="58">
        <f t="shared" si="34"/>
        <v>426.53245369313356</v>
      </c>
      <c r="Z185" s="58">
        <f t="shared" si="34"/>
        <v>215.9737494249645</v>
      </c>
      <c r="AA185" s="58">
        <f t="shared" si="34"/>
        <v>211.37547772256073</v>
      </c>
      <c r="AB185" s="58">
        <f t="shared" si="34"/>
        <v>142.9959841583811</v>
      </c>
      <c r="AC185" s="58">
        <f t="shared" si="34"/>
        <v>39.24989694610254</v>
      </c>
      <c r="AD185" s="58">
        <f t="shared" si="34"/>
        <v>-100</v>
      </c>
      <c r="AE185" s="2"/>
      <c r="AF185" s="62">
        <f>SUM(AF175:AF184)</f>
        <v>0.0125</v>
      </c>
      <c r="AG185" s="62">
        <f aca="true" t="shared" si="35" ref="AG185:AO185">SUM(AG175:AG184)</f>
        <v>0.025</v>
      </c>
      <c r="AH185" s="62">
        <f t="shared" si="35"/>
        <v>0.025</v>
      </c>
      <c r="AI185" s="62">
        <f t="shared" si="35"/>
        <v>0.05</v>
      </c>
      <c r="AJ185" s="62">
        <f t="shared" si="35"/>
        <v>0.0125</v>
      </c>
      <c r="AK185" s="62">
        <f t="shared" si="35"/>
        <v>0.0125</v>
      </c>
      <c r="AL185" s="62">
        <f t="shared" si="35"/>
        <v>0.025</v>
      </c>
      <c r="AM185" s="62">
        <f t="shared" si="35"/>
        <v>0.025</v>
      </c>
      <c r="AN185" s="62">
        <f t="shared" si="35"/>
        <v>0.0125</v>
      </c>
      <c r="AO185" s="62">
        <f t="shared" si="35"/>
        <v>0.8</v>
      </c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1:80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  <row r="187" spans="1:80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2" t="s">
        <v>136</v>
      </c>
      <c r="N187" s="71">
        <f>MIN(N175:N184)</f>
        <v>-100</v>
      </c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</row>
    <row r="188" spans="1:80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</row>
    <row r="189" spans="1:80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2" t="s">
        <v>137</v>
      </c>
      <c r="N189" s="75">
        <f>SUMPRODUCT(K174:K184,O174:O184)</f>
        <v>0.8</v>
      </c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</row>
    <row r="190" spans="1:80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</row>
    <row r="191" spans="1:80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</row>
    <row r="192" spans="1:80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</row>
    <row r="193" spans="1:80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</row>
    <row r="194" spans="1:80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</row>
    <row r="195" spans="1:80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</row>
    <row r="196" spans="1:80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</row>
    <row r="197" spans="1:80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</row>
    <row r="198" spans="1:80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</row>
    <row r="199" spans="1:80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</row>
    <row r="200" spans="1:80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</row>
    <row r="201" spans="1:80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</row>
    <row r="202" spans="1:80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</row>
    <row r="203" spans="1:80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</row>
    <row r="204" spans="1:80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</row>
    <row r="205" spans="1:80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</row>
    <row r="206" spans="1:80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</row>
    <row r="207" spans="1:80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</row>
    <row r="208" spans="1:80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</row>
    <row r="209" spans="1:80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</row>
    <row r="210" spans="1:80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</row>
    <row r="211" spans="1:80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</row>
    <row r="212" spans="1:80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</row>
    <row r="213" spans="1:80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</row>
    <row r="214" spans="1:80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</row>
    <row r="215" spans="1:80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</row>
    <row r="216" spans="1:80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</row>
    <row r="217" spans="1:80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</row>
    <row r="218" spans="1:80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</row>
    <row r="219" spans="1:80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1:80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</row>
    <row r="221" spans="1:80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</row>
    <row r="222" spans="1:80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</row>
    <row r="223" spans="1:80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</row>
    <row r="224" spans="1:80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</row>
    <row r="225" spans="1:80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</row>
    <row r="226" spans="1:80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</row>
    <row r="227" spans="1:80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</row>
    <row r="228" spans="1:80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</row>
    <row r="229" spans="1:80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</row>
    <row r="230" spans="1:80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</row>
    <row r="231" spans="1:80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</row>
    <row r="232" spans="1:80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</row>
    <row r="233" spans="1:80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</row>
    <row r="234" spans="1:80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</row>
    <row r="235" spans="1:80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</row>
    <row r="236" spans="1:80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</row>
    <row r="237" spans="1:80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</row>
    <row r="238" spans="1:80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</row>
    <row r="239" spans="1:80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</row>
    <row r="240" spans="1:80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</row>
    <row r="241" spans="1:80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</row>
    <row r="242" spans="1:80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</row>
    <row r="243" spans="1:80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</row>
    <row r="244" spans="1:80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</row>
    <row r="245" spans="1:80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</row>
    <row r="246" spans="1:80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</row>
    <row r="247" spans="1:80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</row>
    <row r="248" spans="1:80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</row>
    <row r="249" spans="1:80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</row>
    <row r="250" spans="1:80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</row>
    <row r="251" spans="1:80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</row>
    <row r="252" spans="1:80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</row>
    <row r="253" spans="1:80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</row>
    <row r="254" spans="1:80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</row>
    <row r="255" spans="1:80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</row>
    <row r="256" spans="1:80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</row>
    <row r="257" spans="1:80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</row>
    <row r="258" spans="1:80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</row>
    <row r="259" spans="1:80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</row>
    <row r="260" spans="1:80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</row>
    <row r="261" spans="1:80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</row>
    <row r="262" spans="1:80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</row>
    <row r="263" spans="1:80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</row>
    <row r="264" spans="1:80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</row>
    <row r="265" spans="1:80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</row>
    <row r="266" spans="1:80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</row>
    <row r="267" spans="1:80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</row>
    <row r="268" spans="1:80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</row>
  </sheetData>
  <sheetProtection/>
  <conditionalFormatting sqref="B38">
    <cfRule type="expression" priority="1" dxfId="66">
      <formula>$B$38&lt;=0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O114"/>
  <sheetViews>
    <sheetView showGridLines="0" zoomScalePageLayoutView="0" workbookViewId="0" topLeftCell="B1">
      <pane ySplit="13" topLeftCell="A14" activePane="bottomLeft" state="frozen"/>
      <selection pane="topLeft" activeCell="B1" sqref="B1"/>
      <selection pane="bottomLeft" activeCell="A14" sqref="A14:A84"/>
    </sheetView>
  </sheetViews>
  <sheetFormatPr defaultColWidth="9.140625" defaultRowHeight="15"/>
  <cols>
    <col min="1" max="1" width="0" style="1" hidden="1" customWidth="1"/>
    <col min="2" max="6" width="9.140625" style="1" customWidth="1"/>
    <col min="7" max="7" width="3.140625" style="1" customWidth="1"/>
    <col min="8" max="12" width="9.140625" style="1" customWidth="1"/>
    <col min="13" max="13" width="3.140625" style="1" customWidth="1"/>
    <col min="14" max="16" width="9.140625" style="1" customWidth="1"/>
    <col min="17" max="17" width="3.140625" style="1" customWidth="1"/>
    <col min="18" max="16384" width="9.140625" style="1" customWidth="1"/>
  </cols>
  <sheetData>
    <row r="1" spans="1:67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15">
      <c r="A2" s="2"/>
      <c r="B2" s="2"/>
      <c r="C2" s="2"/>
      <c r="D2" s="2"/>
      <c r="E2" s="108" t="s">
        <v>131</v>
      </c>
      <c r="F2" s="109"/>
      <c r="G2" s="110" t="s">
        <v>132</v>
      </c>
      <c r="H2" s="11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45.75" thickBot="1">
      <c r="A4" s="2"/>
      <c r="B4" s="2"/>
      <c r="C4" s="3" t="s">
        <v>0</v>
      </c>
      <c r="D4" s="2"/>
      <c r="E4" s="9" t="s">
        <v>5</v>
      </c>
      <c r="F4" s="2"/>
      <c r="G4" s="2"/>
      <c r="H4" s="2"/>
      <c r="I4" s="2"/>
      <c r="J4" s="2"/>
      <c r="K4" s="9" t="s">
        <v>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5">
      <c r="A5" s="2"/>
      <c r="B5" s="2"/>
      <c r="C5" s="2"/>
      <c r="D5" s="7">
        <v>90</v>
      </c>
      <c r="E5" s="64">
        <f>'Drill Decision'!E5</f>
        <v>43</v>
      </c>
      <c r="F5" s="5" t="s">
        <v>3</v>
      </c>
      <c r="G5" s="2"/>
      <c r="H5" s="2"/>
      <c r="I5" s="2"/>
      <c r="J5" s="7">
        <v>90</v>
      </c>
      <c r="K5" s="65">
        <f>'Drill Decision'!K5</f>
        <v>120</v>
      </c>
      <c r="L5" s="5" t="s">
        <v>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5">
      <c r="A6" s="2"/>
      <c r="B6" s="2"/>
      <c r="C6" s="2"/>
      <c r="D6" s="7">
        <v>50</v>
      </c>
      <c r="E6" s="64">
        <f>'Drill Decision'!E6</f>
        <v>22</v>
      </c>
      <c r="F6" s="5" t="s">
        <v>3</v>
      </c>
      <c r="G6" s="2"/>
      <c r="H6" s="2"/>
      <c r="I6" s="2"/>
      <c r="J6" s="7">
        <v>50</v>
      </c>
      <c r="K6" s="66">
        <f>'Drill Decision'!K6</f>
        <v>70</v>
      </c>
      <c r="L6" s="5" t="s">
        <v>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5">
      <c r="A7" s="2"/>
      <c r="B7" s="2"/>
      <c r="C7" s="2"/>
      <c r="D7" s="7">
        <v>10</v>
      </c>
      <c r="E7" s="64">
        <f>'Drill Decision'!E7</f>
        <v>7</v>
      </c>
      <c r="F7" s="5" t="s">
        <v>3</v>
      </c>
      <c r="G7" s="2"/>
      <c r="H7" s="2"/>
      <c r="I7" s="2"/>
      <c r="J7" s="7">
        <v>10</v>
      </c>
      <c r="K7" s="66">
        <f>'Drill Decision'!K7</f>
        <v>30</v>
      </c>
      <c r="L7" s="5" t="s">
        <v>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5">
      <c r="A9" s="2"/>
      <c r="B9" s="2"/>
      <c r="C9" s="2"/>
      <c r="D9" s="22" t="s">
        <v>6</v>
      </c>
      <c r="E9" s="64">
        <f>'Drill Decision'!E9</f>
        <v>8</v>
      </c>
      <c r="F9" s="5" t="s">
        <v>18</v>
      </c>
      <c r="G9" s="2"/>
      <c r="H9" s="2"/>
      <c r="I9" s="2"/>
      <c r="J9" s="30" t="s">
        <v>15</v>
      </c>
      <c r="K9" s="67">
        <f>'Drill Decision'!K9</f>
        <v>0.1</v>
      </c>
      <c r="L9" s="5" t="s">
        <v>12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5">
      <c r="A10" s="2"/>
      <c r="B10" s="2"/>
      <c r="C10" s="2"/>
      <c r="D10" s="22" t="s">
        <v>13</v>
      </c>
      <c r="E10" s="68">
        <f>'Drill Decision'!E10</f>
        <v>0.2</v>
      </c>
      <c r="F10" s="5" t="s">
        <v>12</v>
      </c>
      <c r="G10" s="2"/>
      <c r="H10" s="2"/>
      <c r="I10" s="2"/>
      <c r="J10" s="30" t="s">
        <v>16</v>
      </c>
      <c r="K10" s="67">
        <f>'Drill Decision'!K10</f>
        <v>0.2</v>
      </c>
      <c r="L10" s="5" t="s">
        <v>12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5">
      <c r="A11" s="2"/>
      <c r="B11" s="2"/>
      <c r="C11" s="2"/>
      <c r="D11" s="22" t="s">
        <v>19</v>
      </c>
      <c r="E11" s="65">
        <f>'Drill Decision'!E11</f>
        <v>100</v>
      </c>
      <c r="F11" s="5" t="s">
        <v>10</v>
      </c>
      <c r="G11" s="2"/>
      <c r="H11" s="2"/>
      <c r="I11" s="2"/>
      <c r="J11" s="30" t="s">
        <v>17</v>
      </c>
      <c r="K11" s="67">
        <f>'Drill Decision'!K11</f>
        <v>0.35</v>
      </c>
      <c r="L11" s="5" t="s">
        <v>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15">
      <c r="A12" s="2"/>
      <c r="B12" s="2"/>
      <c r="C12" s="2"/>
      <c r="D12" s="22" t="s">
        <v>20</v>
      </c>
      <c r="E12" s="65">
        <f>'Drill Decision'!E12</f>
        <v>5</v>
      </c>
      <c r="F12" s="5" t="s">
        <v>62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21">
      <c r="A14" s="2"/>
      <c r="B14" s="2"/>
      <c r="C14" s="2"/>
      <c r="D14" s="2"/>
      <c r="E14" s="2"/>
      <c r="F14" s="2"/>
      <c r="G14" s="2"/>
      <c r="H14" s="2"/>
      <c r="I14" s="2"/>
      <c r="J14" s="21" t="s">
        <v>4</v>
      </c>
      <c r="K14" s="2"/>
      <c r="L14" s="2"/>
      <c r="M14" s="2"/>
      <c r="N14" s="2"/>
      <c r="O14" s="21" t="s">
        <v>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7">
        <f>'Value of Perfect Info-detail'!O18</f>
        <v>59.85754564280336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23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82" t="s">
        <v>7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3"/>
      <c r="O18" s="15"/>
      <c r="P18" s="1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57">
        <f>'Value of Perfect Info-detail'!K27</f>
        <v>59.85754564280336</v>
      </c>
      <c r="M19" s="2"/>
      <c r="N19" s="16"/>
      <c r="O19" s="20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6"/>
      <c r="O20" s="2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5">
      <c r="A21" s="2"/>
      <c r="B21" s="2"/>
      <c r="C21" s="2"/>
      <c r="D21" s="2"/>
      <c r="E21" s="2"/>
      <c r="F21" s="2"/>
      <c r="G21" s="2"/>
      <c r="H21" s="13"/>
      <c r="I21" s="19">
        <v>0.25</v>
      </c>
      <c r="J21" s="15"/>
      <c r="K21" s="35">
        <f>$E$5</f>
        <v>43</v>
      </c>
      <c r="L21" s="15"/>
      <c r="M21" s="2"/>
      <c r="N21" s="16"/>
      <c r="O21" s="20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15">
      <c r="A22" s="2"/>
      <c r="B22" s="2"/>
      <c r="C22" s="2"/>
      <c r="D22" s="2"/>
      <c r="E22" s="2"/>
      <c r="F22" s="2"/>
      <c r="G22" s="2"/>
      <c r="H22" s="16"/>
      <c r="I22" s="2"/>
      <c r="J22" s="2"/>
      <c r="K22" s="2"/>
      <c r="L22" s="2"/>
      <c r="M22" s="2"/>
      <c r="N22" s="16"/>
      <c r="O22" s="20"/>
      <c r="P22" s="52"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23.25">
      <c r="A23" s="2"/>
      <c r="B23" s="2"/>
      <c r="C23" s="2"/>
      <c r="D23" s="2"/>
      <c r="E23" s="2"/>
      <c r="F23" s="2"/>
      <c r="G23" s="2"/>
      <c r="H23" s="16"/>
      <c r="I23" s="2"/>
      <c r="J23" s="2"/>
      <c r="K23" s="2"/>
      <c r="L23" s="2"/>
      <c r="M23" s="2"/>
      <c r="N23" s="17"/>
      <c r="O23" s="83" t="s">
        <v>8</v>
      </c>
      <c r="P23" s="18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15">
      <c r="A24" s="2"/>
      <c r="B24" s="2"/>
      <c r="C24" s="2"/>
      <c r="D24" s="2"/>
      <c r="E24" s="2"/>
      <c r="F24" s="2"/>
      <c r="G24" s="2"/>
      <c r="H24" s="1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5">
      <c r="A25" s="2"/>
      <c r="B25" s="2"/>
      <c r="C25" s="2"/>
      <c r="D25" s="2"/>
      <c r="E25" s="2"/>
      <c r="F25" s="2"/>
      <c r="G25" s="2"/>
      <c r="H25" s="16"/>
      <c r="I25" s="2"/>
      <c r="J25" s="2"/>
      <c r="K25" s="2"/>
      <c r="L25" s="2"/>
      <c r="M25" s="2"/>
      <c r="N25" s="2"/>
      <c r="O25" s="2"/>
      <c r="P25" s="57">
        <f>'Value of Perfect Info-detail'!O43</f>
        <v>20.449552398848326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23.25">
      <c r="A26" s="2"/>
      <c r="B26" s="2"/>
      <c r="C26" s="2"/>
      <c r="D26" s="28" t="s">
        <v>11</v>
      </c>
      <c r="E26" s="2"/>
      <c r="F26" s="2"/>
      <c r="G26" s="2"/>
      <c r="H26" s="16"/>
      <c r="I26" s="2"/>
      <c r="J26" s="2"/>
      <c r="K26" s="2"/>
      <c r="L26" s="2"/>
      <c r="M26" s="2"/>
      <c r="N26" s="2"/>
      <c r="O26" s="82" t="s">
        <v>7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5">
      <c r="A27" s="2"/>
      <c r="B27" s="2"/>
      <c r="C27" s="2"/>
      <c r="D27" s="2"/>
      <c r="E27" s="2"/>
      <c r="F27" s="2"/>
      <c r="G27" s="2"/>
      <c r="H27" s="16"/>
      <c r="I27" s="2"/>
      <c r="J27" s="2"/>
      <c r="K27" s="2"/>
      <c r="L27" s="2"/>
      <c r="M27" s="2"/>
      <c r="N27" s="13"/>
      <c r="O27" s="15"/>
      <c r="P27" s="15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5.75" thickBot="1">
      <c r="A28" s="2"/>
      <c r="B28" s="2"/>
      <c r="C28" s="2"/>
      <c r="D28" s="2"/>
      <c r="E28" s="2"/>
      <c r="F28" s="2"/>
      <c r="G28" s="2"/>
      <c r="H28" s="16"/>
      <c r="I28" s="2"/>
      <c r="J28" s="2"/>
      <c r="K28" s="2"/>
      <c r="L28" s="57">
        <f>'Value of Perfect Info-detail'!K52</f>
        <v>20.449552398848326</v>
      </c>
      <c r="M28" s="2"/>
      <c r="N28" s="16"/>
      <c r="O28" s="2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9.5" thickBot="1">
      <c r="A29" s="2"/>
      <c r="B29" s="2"/>
      <c r="C29" s="2"/>
      <c r="D29" s="32">
        <f>I21*L19+I30*L28+I39*L37</f>
        <v>25.189162610125003</v>
      </c>
      <c r="E29" s="27" t="s">
        <v>10</v>
      </c>
      <c r="F29" s="2"/>
      <c r="G29" s="2"/>
      <c r="H29" s="17"/>
      <c r="I29" s="2"/>
      <c r="J29" s="2"/>
      <c r="K29" s="2"/>
      <c r="L29" s="2"/>
      <c r="M29" s="2"/>
      <c r="N29" s="16"/>
      <c r="O29" s="20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15">
      <c r="A30" s="2"/>
      <c r="B30" s="2"/>
      <c r="C30" s="2"/>
      <c r="D30" s="2"/>
      <c r="E30" s="2"/>
      <c r="F30" s="2"/>
      <c r="G30" s="20"/>
      <c r="H30" s="13"/>
      <c r="I30" s="19">
        <v>0.5</v>
      </c>
      <c r="J30" s="15"/>
      <c r="K30" s="35">
        <f>$E$6</f>
        <v>22</v>
      </c>
      <c r="L30" s="15"/>
      <c r="M30" s="2"/>
      <c r="N30" s="16"/>
      <c r="O30" s="20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5">
      <c r="A31" s="2"/>
      <c r="B31" s="2"/>
      <c r="C31" s="2"/>
      <c r="D31" s="2"/>
      <c r="E31" s="2"/>
      <c r="F31" s="2"/>
      <c r="G31" s="20"/>
      <c r="H31" s="16"/>
      <c r="I31" s="2"/>
      <c r="J31" s="2"/>
      <c r="K31" s="2"/>
      <c r="L31" s="2"/>
      <c r="M31" s="2"/>
      <c r="N31" s="16"/>
      <c r="O31" s="20"/>
      <c r="P31" s="52"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23.25">
      <c r="A32" s="2"/>
      <c r="B32" s="2"/>
      <c r="C32" s="2"/>
      <c r="D32" s="2"/>
      <c r="E32" s="2"/>
      <c r="F32" s="2"/>
      <c r="G32" s="20"/>
      <c r="H32" s="16"/>
      <c r="I32" s="2"/>
      <c r="J32" s="2"/>
      <c r="K32" s="2"/>
      <c r="L32" s="2"/>
      <c r="M32" s="2"/>
      <c r="N32" s="17"/>
      <c r="O32" s="83" t="s">
        <v>8</v>
      </c>
      <c r="P32" s="18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15">
      <c r="A33" s="2"/>
      <c r="B33" s="2"/>
      <c r="C33" s="2"/>
      <c r="D33" s="2"/>
      <c r="E33" s="2"/>
      <c r="F33" s="2"/>
      <c r="G33" s="20"/>
      <c r="H33" s="1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15">
      <c r="A34" s="2"/>
      <c r="B34" s="2"/>
      <c r="C34" s="2"/>
      <c r="D34" s="2"/>
      <c r="E34" s="2"/>
      <c r="F34" s="2"/>
      <c r="G34" s="20"/>
      <c r="H34" s="16"/>
      <c r="I34" s="2"/>
      <c r="J34" s="2"/>
      <c r="K34" s="2"/>
      <c r="L34" s="2"/>
      <c r="M34" s="2"/>
      <c r="N34" s="2"/>
      <c r="O34" s="2"/>
      <c r="P34" s="57">
        <f>'Value of Perfect Info-detail'!O68</f>
        <v>-35.573334695782115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23.25">
      <c r="A35" s="2"/>
      <c r="B35" s="2"/>
      <c r="C35" s="2"/>
      <c r="D35" s="2"/>
      <c r="E35" s="2"/>
      <c r="F35" s="2"/>
      <c r="G35" s="20"/>
      <c r="H35" s="16"/>
      <c r="I35" s="2"/>
      <c r="J35" s="2"/>
      <c r="K35" s="2"/>
      <c r="L35" s="2"/>
      <c r="M35" s="2"/>
      <c r="N35" s="2"/>
      <c r="O35" s="82" t="s">
        <v>7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5">
      <c r="A36" s="2"/>
      <c r="B36" s="2"/>
      <c r="C36" s="2"/>
      <c r="D36" s="2"/>
      <c r="E36" s="2"/>
      <c r="F36" s="2"/>
      <c r="G36" s="20"/>
      <c r="H36" s="16"/>
      <c r="I36" s="2"/>
      <c r="J36" s="2"/>
      <c r="K36" s="2"/>
      <c r="L36" s="2"/>
      <c r="M36" s="2"/>
      <c r="N36" s="13"/>
      <c r="O36" s="15"/>
      <c r="P36" s="15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15">
      <c r="A37" s="2"/>
      <c r="B37" s="2"/>
      <c r="C37" s="2"/>
      <c r="D37" s="2"/>
      <c r="E37" s="2"/>
      <c r="F37" s="2"/>
      <c r="G37" s="20"/>
      <c r="H37" s="16"/>
      <c r="I37" s="2"/>
      <c r="J37" s="2"/>
      <c r="K37" s="2"/>
      <c r="L37" s="57">
        <f>'Value of Perfect Info-detail'!K77</f>
        <v>0</v>
      </c>
      <c r="M37" s="2"/>
      <c r="N37" s="16"/>
      <c r="O37" s="20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15">
      <c r="A38" s="2"/>
      <c r="B38" s="2"/>
      <c r="C38" s="2"/>
      <c r="D38" s="2"/>
      <c r="E38" s="2"/>
      <c r="F38" s="2"/>
      <c r="G38" s="20"/>
      <c r="H38" s="17"/>
      <c r="I38" s="2"/>
      <c r="J38" s="2"/>
      <c r="K38" s="2"/>
      <c r="L38" s="2"/>
      <c r="M38" s="2"/>
      <c r="N38" s="16"/>
      <c r="O38" s="20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15">
      <c r="A39" s="2"/>
      <c r="B39" s="2"/>
      <c r="C39" s="2"/>
      <c r="D39" s="2"/>
      <c r="E39" s="2"/>
      <c r="F39" s="2"/>
      <c r="G39" s="20"/>
      <c r="H39" s="2"/>
      <c r="I39" s="19">
        <v>0.25</v>
      </c>
      <c r="J39" s="15"/>
      <c r="K39" s="35">
        <f>$E$7</f>
        <v>7</v>
      </c>
      <c r="L39" s="15"/>
      <c r="M39" s="2"/>
      <c r="N39" s="16"/>
      <c r="O39" s="20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6"/>
      <c r="O40" s="20"/>
      <c r="P40" s="52">
        <v>0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7"/>
      <c r="O41" s="83" t="s">
        <v>8</v>
      </c>
      <c r="P41" s="18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ht="15">
      <c r="A71" s="2"/>
      <c r="B71" s="2"/>
      <c r="C71" s="2"/>
      <c r="D71" s="2"/>
      <c r="E71" s="2"/>
      <c r="F71" s="2"/>
      <c r="G71" s="22" t="s">
        <v>136</v>
      </c>
      <c r="H71" s="71">
        <f>'Value of Perfect Info-detail'!M134</f>
        <v>-100</v>
      </c>
      <c r="I71" s="5" t="s">
        <v>10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ht="15">
      <c r="A73" s="2"/>
      <c r="B73" s="2"/>
      <c r="C73" s="2"/>
      <c r="D73" s="2"/>
      <c r="E73" s="2"/>
      <c r="F73" s="2"/>
      <c r="G73" s="22" t="s">
        <v>137</v>
      </c>
      <c r="H73" s="75">
        <f>'Value of Perfect Info-detail'!M136</f>
        <v>0.6000000000000001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ht="15">
      <c r="A75" s="2"/>
      <c r="B75" s="2"/>
      <c r="C75" s="2"/>
      <c r="D75" s="2"/>
      <c r="E75" s="2"/>
      <c r="F75" s="2"/>
      <c r="G75" s="22" t="s">
        <v>11</v>
      </c>
      <c r="H75" s="102">
        <f>D29</f>
        <v>25.189162610125003</v>
      </c>
      <c r="I75" s="5" t="s">
        <v>10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6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1:67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1:6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</sheetData>
  <sheetProtection/>
  <mergeCells count="2">
    <mergeCell ref="E2:F2"/>
    <mergeCell ref="G2:H2"/>
  </mergeCells>
  <conditionalFormatting sqref="D29">
    <cfRule type="expression" priority="27" dxfId="66">
      <formula>#REF!&lt;=0</formula>
    </cfRule>
  </conditionalFormatting>
  <conditionalFormatting sqref="D29">
    <cfRule type="expression" priority="26" dxfId="0">
      <formula>$D$29&gt;0</formula>
    </cfRule>
  </conditionalFormatting>
  <conditionalFormatting sqref="O18:P18">
    <cfRule type="expression" priority="25" dxfId="19">
      <formula>$P$16&gt;0</formula>
    </cfRule>
  </conditionalFormatting>
  <conditionalFormatting sqref="N18">
    <cfRule type="expression" priority="24" dxfId="9">
      <formula>$P$16&gt;0</formula>
    </cfRule>
  </conditionalFormatting>
  <conditionalFormatting sqref="N19:N20">
    <cfRule type="expression" priority="23" dxfId="7">
      <formula>$P$16&gt;0</formula>
    </cfRule>
  </conditionalFormatting>
  <conditionalFormatting sqref="N21:N22">
    <cfRule type="expression" priority="22" dxfId="7">
      <formula>$P$16&lt;=0</formula>
    </cfRule>
  </conditionalFormatting>
  <conditionalFormatting sqref="N23">
    <cfRule type="expression" priority="21" dxfId="6">
      <formula>$P$16&lt;=0</formula>
    </cfRule>
  </conditionalFormatting>
  <conditionalFormatting sqref="P23">
    <cfRule type="expression" priority="20" dxfId="4">
      <formula>$P$16&lt;=0</formula>
    </cfRule>
  </conditionalFormatting>
  <conditionalFormatting sqref="O23">
    <cfRule type="expression" priority="19" dxfId="68">
      <formula>$P$16&lt;=0</formula>
    </cfRule>
  </conditionalFormatting>
  <conditionalFormatting sqref="O17">
    <cfRule type="expression" priority="18" dxfId="68">
      <formula>$P$16&gt;0</formula>
    </cfRule>
  </conditionalFormatting>
  <conditionalFormatting sqref="O27:P27">
    <cfRule type="expression" priority="17" dxfId="19">
      <formula>$P$25&gt;0</formula>
    </cfRule>
  </conditionalFormatting>
  <conditionalFormatting sqref="O26">
    <cfRule type="expression" priority="16" dxfId="68">
      <formula>$P$25&gt;0</formula>
    </cfRule>
  </conditionalFormatting>
  <conditionalFormatting sqref="N27">
    <cfRule type="expression" priority="14" dxfId="9">
      <formula>$P$25&gt;0</formula>
    </cfRule>
  </conditionalFormatting>
  <conditionalFormatting sqref="N28:N29">
    <cfRule type="expression" priority="13" dxfId="7">
      <formula>$P$25&gt;0</formula>
    </cfRule>
  </conditionalFormatting>
  <conditionalFormatting sqref="N30:N31">
    <cfRule type="expression" priority="12" dxfId="7">
      <formula>$P$25&lt;=0</formula>
    </cfRule>
  </conditionalFormatting>
  <conditionalFormatting sqref="N32">
    <cfRule type="expression" priority="11" dxfId="6">
      <formula>$P$25&lt;=0</formula>
    </cfRule>
  </conditionalFormatting>
  <conditionalFormatting sqref="P32">
    <cfRule type="expression" priority="10" dxfId="4">
      <formula>$P$25&lt;=0</formula>
    </cfRule>
  </conditionalFormatting>
  <conditionalFormatting sqref="O32">
    <cfRule type="expression" priority="9" dxfId="68">
      <formula>$P$25&lt;=0</formula>
    </cfRule>
  </conditionalFormatting>
  <conditionalFormatting sqref="P35">
    <cfRule type="expression" priority="8" dxfId="4">
      <formula>$P$34&gt;0</formula>
    </cfRule>
  </conditionalFormatting>
  <conditionalFormatting sqref="O35">
    <cfRule type="expression" priority="7" dxfId="68">
      <formula>$P$34&gt;0</formula>
    </cfRule>
  </conditionalFormatting>
  <conditionalFormatting sqref="N36">
    <cfRule type="expression" priority="6" dxfId="9">
      <formula>$P$34&gt;0</formula>
    </cfRule>
  </conditionalFormatting>
  <conditionalFormatting sqref="N37:N38">
    <cfRule type="expression" priority="5" dxfId="7">
      <formula>$P$34&gt;0</formula>
    </cfRule>
  </conditionalFormatting>
  <conditionalFormatting sqref="N39:N40">
    <cfRule type="expression" priority="4" dxfId="7">
      <formula>$P$34&lt;=0</formula>
    </cfRule>
  </conditionalFormatting>
  <conditionalFormatting sqref="N41">
    <cfRule type="expression" priority="3" dxfId="6">
      <formula>$P$34&lt;=0</formula>
    </cfRule>
  </conditionalFormatting>
  <conditionalFormatting sqref="O41">
    <cfRule type="expression" priority="2" dxfId="68">
      <formula>$P$34&lt;=0</formula>
    </cfRule>
  </conditionalFormatting>
  <conditionalFormatting sqref="P41">
    <cfRule type="expression" priority="1" dxfId="4">
      <formula>$P$34&lt;=0</formula>
    </cfRule>
  </conditionalFormatting>
  <hyperlinks>
    <hyperlink ref="E2:F2" location="Link4" display="Tree"/>
    <hyperlink ref="G2:H2" location="link5" display="S-curv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CA114"/>
  <sheetViews>
    <sheetView showGridLines="0" zoomScalePageLayoutView="0" workbookViewId="0" topLeftCell="B1">
      <pane ySplit="13" topLeftCell="A14" activePane="bottomLeft" state="frozen"/>
      <selection pane="topLeft" activeCell="B1" sqref="B1"/>
      <selection pane="bottomLeft" activeCell="A14" sqref="A14:A84"/>
    </sheetView>
  </sheetViews>
  <sheetFormatPr defaultColWidth="9.140625" defaultRowHeight="15"/>
  <cols>
    <col min="1" max="1" width="9.140625" style="1" hidden="1" customWidth="1"/>
    <col min="2" max="6" width="9.140625" style="1" customWidth="1"/>
    <col min="7" max="7" width="3.140625" style="1" customWidth="1"/>
    <col min="8" max="12" width="9.140625" style="1" customWidth="1"/>
    <col min="13" max="13" width="3.140625" style="1" customWidth="1"/>
    <col min="14" max="16384" width="9.140625" style="1" customWidth="1"/>
  </cols>
  <sheetData>
    <row r="1" spans="1:7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ht="15">
      <c r="A2" s="2"/>
      <c r="B2" s="2"/>
      <c r="C2" s="2"/>
      <c r="D2" s="2"/>
      <c r="E2" s="108" t="s">
        <v>131</v>
      </c>
      <c r="F2" s="109"/>
      <c r="G2" s="2"/>
      <c r="H2" s="110" t="s">
        <v>132</v>
      </c>
      <c r="I2" s="11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79" ht="45.75" thickBot="1">
      <c r="A4" s="2"/>
      <c r="B4" s="2"/>
      <c r="C4" s="3" t="s">
        <v>0</v>
      </c>
      <c r="D4" s="2"/>
      <c r="E4" s="9" t="s">
        <v>5</v>
      </c>
      <c r="F4" s="2"/>
      <c r="G4" s="2"/>
      <c r="H4" s="2"/>
      <c r="I4" s="2"/>
      <c r="J4" s="2"/>
      <c r="K4" s="9" t="s">
        <v>1</v>
      </c>
      <c r="L4" s="2"/>
      <c r="M4" s="2"/>
      <c r="N4" s="2"/>
      <c r="O4" s="2"/>
      <c r="P4" s="2"/>
      <c r="Q4" s="115" t="s">
        <v>144</v>
      </c>
      <c r="R4" s="115"/>
      <c r="S4" s="11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1:79" ht="15" customHeight="1">
      <c r="A5" s="2"/>
      <c r="B5" s="2"/>
      <c r="C5" s="2"/>
      <c r="D5" s="7">
        <v>90</v>
      </c>
      <c r="E5" s="64">
        <f>'Drill Decision'!E5</f>
        <v>43</v>
      </c>
      <c r="F5" s="5" t="s">
        <v>3</v>
      </c>
      <c r="G5" s="2"/>
      <c r="H5" s="2"/>
      <c r="I5" s="2"/>
      <c r="J5" s="7">
        <v>90</v>
      </c>
      <c r="K5" s="65">
        <f>'Drill Decision'!K5</f>
        <v>120</v>
      </c>
      <c r="L5" s="5" t="s">
        <v>2</v>
      </c>
      <c r="M5" s="2"/>
      <c r="N5" s="2"/>
      <c r="O5" s="2"/>
      <c r="P5" s="2"/>
      <c r="Q5" s="93">
        <f>E5</f>
        <v>43</v>
      </c>
      <c r="R5" s="93">
        <f>E6</f>
        <v>22</v>
      </c>
      <c r="S5" s="93">
        <f>E7</f>
        <v>7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ht="15" customHeight="1">
      <c r="A6" s="2"/>
      <c r="B6" s="2"/>
      <c r="C6" s="2"/>
      <c r="D6" s="7">
        <v>50</v>
      </c>
      <c r="E6" s="64">
        <f>'Drill Decision'!E6</f>
        <v>22</v>
      </c>
      <c r="F6" s="5" t="s">
        <v>3</v>
      </c>
      <c r="G6" s="2"/>
      <c r="H6" s="2"/>
      <c r="I6" s="2"/>
      <c r="J6" s="7">
        <v>50</v>
      </c>
      <c r="K6" s="66">
        <f>'Drill Decision'!K6</f>
        <v>70</v>
      </c>
      <c r="L6" s="5" t="s">
        <v>2</v>
      </c>
      <c r="M6" s="2"/>
      <c r="N6" s="2"/>
      <c r="O6" s="112" t="s">
        <v>143</v>
      </c>
      <c r="P6" s="93">
        <f>E5</f>
        <v>43</v>
      </c>
      <c r="Q6" s="84">
        <v>0.8</v>
      </c>
      <c r="R6" s="85">
        <v>0.15</v>
      </c>
      <c r="S6" s="86">
        <f>1-SUM(Q6:R6)</f>
        <v>0.04999999999999993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84">
        <v>0.8</v>
      </c>
      <c r="AZ6" s="85">
        <v>0.15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1:79" ht="15">
      <c r="A7" s="2"/>
      <c r="B7" s="2"/>
      <c r="C7" s="2"/>
      <c r="D7" s="7">
        <v>10</v>
      </c>
      <c r="E7" s="64">
        <f>'Drill Decision'!E7</f>
        <v>7</v>
      </c>
      <c r="F7" s="5" t="s">
        <v>3</v>
      </c>
      <c r="G7" s="2"/>
      <c r="H7" s="2"/>
      <c r="I7" s="2"/>
      <c r="J7" s="7">
        <v>10</v>
      </c>
      <c r="K7" s="66">
        <f>'Drill Decision'!K7</f>
        <v>30</v>
      </c>
      <c r="L7" s="5" t="s">
        <v>2</v>
      </c>
      <c r="M7" s="2"/>
      <c r="N7" s="2"/>
      <c r="O7" s="113"/>
      <c r="P7" s="93">
        <f>E6</f>
        <v>22</v>
      </c>
      <c r="Q7" s="87">
        <v>0.25</v>
      </c>
      <c r="R7" s="88">
        <v>0.5</v>
      </c>
      <c r="S7" s="89">
        <f>1-SUM(Q7:R7)</f>
        <v>0.25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87">
        <v>0.25</v>
      </c>
      <c r="AZ7" s="88">
        <v>0.5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</row>
    <row r="8" spans="1:7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14"/>
      <c r="P8" s="93">
        <f>E7</f>
        <v>7</v>
      </c>
      <c r="Q8" s="91">
        <v>0.05</v>
      </c>
      <c r="R8" s="92">
        <v>0.15</v>
      </c>
      <c r="S8" s="90">
        <f>1-SUM(Q8:R8)</f>
        <v>0.8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91">
        <v>0.05</v>
      </c>
      <c r="AZ8" s="92">
        <v>0.15</v>
      </c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</row>
    <row r="9" spans="1:79" ht="15">
      <c r="A9" s="2"/>
      <c r="B9" s="2"/>
      <c r="C9" s="2"/>
      <c r="D9" s="22" t="s">
        <v>6</v>
      </c>
      <c r="E9" s="64">
        <f>'Drill Decision'!E9</f>
        <v>8</v>
      </c>
      <c r="F9" s="5" t="s">
        <v>18</v>
      </c>
      <c r="G9" s="2"/>
      <c r="H9" s="2"/>
      <c r="I9" s="2"/>
      <c r="J9" s="30" t="s">
        <v>15</v>
      </c>
      <c r="K9" s="67">
        <f>'Drill Decision'!K9</f>
        <v>0.1</v>
      </c>
      <c r="L9" s="5" t="s">
        <v>12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</row>
    <row r="10" spans="1:79" ht="15">
      <c r="A10" s="2"/>
      <c r="B10" s="2"/>
      <c r="C10" s="2"/>
      <c r="D10" s="22" t="s">
        <v>13</v>
      </c>
      <c r="E10" s="68">
        <f>'Drill Decision'!E10</f>
        <v>0.2</v>
      </c>
      <c r="F10" s="5" t="s">
        <v>12</v>
      </c>
      <c r="G10" s="2"/>
      <c r="H10" s="2"/>
      <c r="I10" s="2"/>
      <c r="J10" s="30" t="s">
        <v>16</v>
      </c>
      <c r="K10" s="67">
        <f>'Drill Decision'!K10</f>
        <v>0.2</v>
      </c>
      <c r="L10" s="5" t="s">
        <v>12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1:79" ht="15">
      <c r="A11" s="2"/>
      <c r="B11" s="2"/>
      <c r="C11" s="2"/>
      <c r="D11" s="22" t="s">
        <v>19</v>
      </c>
      <c r="E11" s="65">
        <f>'Drill Decision'!E11</f>
        <v>100</v>
      </c>
      <c r="F11" s="5" t="s">
        <v>10</v>
      </c>
      <c r="G11" s="2"/>
      <c r="H11" s="2"/>
      <c r="I11" s="2"/>
      <c r="J11" s="30" t="s">
        <v>17</v>
      </c>
      <c r="K11" s="67">
        <f>'Drill Decision'!K11</f>
        <v>0.35</v>
      </c>
      <c r="L11" s="5" t="s">
        <v>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</row>
    <row r="12" spans="1:79" ht="15">
      <c r="A12" s="2"/>
      <c r="B12" s="2"/>
      <c r="C12" s="2"/>
      <c r="D12" s="22" t="s">
        <v>20</v>
      </c>
      <c r="E12" s="65">
        <f>'Drill Decision'!E12</f>
        <v>5</v>
      </c>
      <c r="F12" s="5" t="s">
        <v>62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ht="21">
      <c r="A14" s="2"/>
      <c r="B14" s="2"/>
      <c r="C14" s="2"/>
      <c r="D14" s="2"/>
      <c r="E14" s="2"/>
      <c r="F14" s="2"/>
      <c r="G14" s="2"/>
      <c r="H14" s="2"/>
      <c r="I14" s="2"/>
      <c r="J14" s="21" t="s">
        <v>142</v>
      </c>
      <c r="K14" s="2"/>
      <c r="L14" s="2"/>
      <c r="M14" s="2"/>
      <c r="N14" s="2"/>
      <c r="O14" s="21" t="s">
        <v>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</row>
    <row r="15" spans="1:79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</row>
    <row r="16" spans="1:79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7">
        <f>'Value of Imperfect Info-detail'!N43</f>
        <v>41.72751553990944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</row>
    <row r="17" spans="1:79" ht="23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82" t="s">
        <v>7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</row>
    <row r="18" spans="1:79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3"/>
      <c r="O18" s="15"/>
      <c r="P18" s="1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  <row r="19" spans="1:7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57">
        <f>IF(P16&gt;0,P16,0)</f>
        <v>41.72751553990944</v>
      </c>
      <c r="M19" s="2"/>
      <c r="N19" s="16"/>
      <c r="O19" s="20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</row>
    <row r="20" spans="1:79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6"/>
      <c r="O20" s="2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ht="15">
      <c r="A21" s="2"/>
      <c r="B21" s="2"/>
      <c r="C21" s="2"/>
      <c r="D21" s="2"/>
      <c r="E21" s="2"/>
      <c r="F21" s="2"/>
      <c r="G21" s="2"/>
      <c r="H21" s="13"/>
      <c r="I21" s="19">
        <f>BG46</f>
        <v>0.3375</v>
      </c>
      <c r="J21" s="15"/>
      <c r="K21" s="35">
        <f>$E$5</f>
        <v>43</v>
      </c>
      <c r="L21" s="15"/>
      <c r="M21" s="2"/>
      <c r="N21" s="16"/>
      <c r="O21" s="20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ht="15">
      <c r="A22" s="2"/>
      <c r="B22" s="2"/>
      <c r="C22" s="2"/>
      <c r="D22" s="2"/>
      <c r="E22" s="2"/>
      <c r="F22" s="2"/>
      <c r="G22" s="2"/>
      <c r="H22" s="16"/>
      <c r="I22" s="2"/>
      <c r="J22" s="2"/>
      <c r="K22" s="2"/>
      <c r="L22" s="2"/>
      <c r="M22" s="2"/>
      <c r="N22" s="16"/>
      <c r="O22" s="20"/>
      <c r="P22" s="52"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ht="23.25">
      <c r="A23" s="2"/>
      <c r="B23" s="2"/>
      <c r="C23" s="2"/>
      <c r="D23" s="2"/>
      <c r="E23" s="2"/>
      <c r="F23" s="2"/>
      <c r="G23" s="2"/>
      <c r="H23" s="16"/>
      <c r="I23" s="2"/>
      <c r="J23" s="2"/>
      <c r="K23" s="2"/>
      <c r="L23" s="2"/>
      <c r="M23" s="2"/>
      <c r="N23" s="17"/>
      <c r="O23" s="83" t="s">
        <v>8</v>
      </c>
      <c r="P23" s="18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5">
      <c r="A24" s="2"/>
      <c r="B24" s="2"/>
      <c r="C24" s="2"/>
      <c r="D24" s="2"/>
      <c r="E24" s="2"/>
      <c r="F24" s="2"/>
      <c r="G24" s="2"/>
      <c r="H24" s="1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ht="15">
      <c r="A25" s="2"/>
      <c r="B25" s="2"/>
      <c r="C25" s="2"/>
      <c r="D25" s="2"/>
      <c r="E25" s="2"/>
      <c r="F25" s="2"/>
      <c r="G25" s="2"/>
      <c r="H25" s="16"/>
      <c r="I25" s="2"/>
      <c r="J25" s="2"/>
      <c r="K25" s="2"/>
      <c r="L25" s="2"/>
      <c r="M25" s="2"/>
      <c r="N25" s="2"/>
      <c r="O25" s="2"/>
      <c r="P25" s="57">
        <f>'Value of Imperfect Info-detail'!N116</f>
        <v>18.532449262231935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1:79" ht="23.25">
      <c r="A26" s="2"/>
      <c r="B26" s="2"/>
      <c r="C26" s="2"/>
      <c r="D26" s="28" t="s">
        <v>11</v>
      </c>
      <c r="E26" s="2"/>
      <c r="F26" s="2"/>
      <c r="G26" s="2"/>
      <c r="H26" s="16"/>
      <c r="I26" s="2"/>
      <c r="J26" s="2"/>
      <c r="K26" s="2"/>
      <c r="L26" s="2"/>
      <c r="M26" s="2"/>
      <c r="N26" s="2"/>
      <c r="O26" s="82" t="s">
        <v>7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1:79" ht="15">
      <c r="A27" s="2"/>
      <c r="B27" s="2"/>
      <c r="C27" s="2"/>
      <c r="D27" s="2"/>
      <c r="E27" s="2"/>
      <c r="F27" s="2"/>
      <c r="G27" s="2"/>
      <c r="H27" s="16"/>
      <c r="I27" s="2"/>
      <c r="J27" s="2"/>
      <c r="K27" s="2"/>
      <c r="L27" s="2"/>
      <c r="M27" s="2"/>
      <c r="N27" s="13"/>
      <c r="O27" s="15"/>
      <c r="P27" s="15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79" ht="15.75" thickBot="1">
      <c r="A28" s="2"/>
      <c r="B28" s="2"/>
      <c r="C28" s="2"/>
      <c r="D28" s="2"/>
      <c r="E28" s="2"/>
      <c r="F28" s="2"/>
      <c r="G28" s="2"/>
      <c r="H28" s="16"/>
      <c r="I28" s="2"/>
      <c r="J28" s="2"/>
      <c r="K28" s="2"/>
      <c r="L28" s="57">
        <f>IF(P25&gt;0,P25,0)</f>
        <v>18.532449262231935</v>
      </c>
      <c r="M28" s="2"/>
      <c r="N28" s="16"/>
      <c r="O28" s="2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1:79" ht="19.5" thickBot="1">
      <c r="A29" s="2"/>
      <c r="B29" s="2"/>
      <c r="C29" s="2"/>
      <c r="D29" s="32">
        <f>I21*L19+I30*L28+I39*L37</f>
        <v>20.106082504944816</v>
      </c>
      <c r="E29" s="27" t="s">
        <v>10</v>
      </c>
      <c r="F29" s="2"/>
      <c r="G29" s="2"/>
      <c r="H29" s="17"/>
      <c r="I29" s="2"/>
      <c r="J29" s="2"/>
      <c r="K29" s="2"/>
      <c r="L29" s="2"/>
      <c r="M29" s="2"/>
      <c r="N29" s="16"/>
      <c r="O29" s="20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1:79" ht="15">
      <c r="A30" s="2"/>
      <c r="B30" s="2"/>
      <c r="C30" s="2"/>
      <c r="D30" s="2"/>
      <c r="E30" s="2"/>
      <c r="F30" s="2"/>
      <c r="G30" s="20"/>
      <c r="H30" s="13"/>
      <c r="I30" s="19">
        <f>BG55</f>
        <v>0.32499999999999996</v>
      </c>
      <c r="J30" s="15"/>
      <c r="K30" s="35">
        <f>$E$6</f>
        <v>22</v>
      </c>
      <c r="L30" s="15"/>
      <c r="M30" s="2"/>
      <c r="N30" s="16"/>
      <c r="O30" s="20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1:79" ht="15">
      <c r="A31" s="2"/>
      <c r="B31" s="2"/>
      <c r="C31" s="2"/>
      <c r="D31" s="2"/>
      <c r="E31" s="2"/>
      <c r="F31" s="2"/>
      <c r="G31" s="20"/>
      <c r="H31" s="16"/>
      <c r="I31" s="2"/>
      <c r="J31" s="2"/>
      <c r="K31" s="2"/>
      <c r="L31" s="2"/>
      <c r="M31" s="2"/>
      <c r="N31" s="16"/>
      <c r="O31" s="20"/>
      <c r="P31" s="52"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79" ht="23.25">
      <c r="A32" s="2"/>
      <c r="B32" s="2"/>
      <c r="C32" s="2"/>
      <c r="D32" s="2"/>
      <c r="E32" s="2"/>
      <c r="F32" s="2"/>
      <c r="G32" s="20"/>
      <c r="H32" s="16"/>
      <c r="I32" s="2"/>
      <c r="J32" s="2"/>
      <c r="K32" s="2"/>
      <c r="L32" s="2"/>
      <c r="M32" s="2"/>
      <c r="N32" s="17"/>
      <c r="O32" s="83" t="s">
        <v>8</v>
      </c>
      <c r="P32" s="18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1:79" ht="15">
      <c r="A33" s="2"/>
      <c r="B33" s="2"/>
      <c r="C33" s="2"/>
      <c r="D33" s="2"/>
      <c r="E33" s="2"/>
      <c r="F33" s="2"/>
      <c r="G33" s="20"/>
      <c r="H33" s="1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</row>
    <row r="34" spans="1:79" ht="15">
      <c r="A34" s="2"/>
      <c r="B34" s="2"/>
      <c r="C34" s="2"/>
      <c r="D34" s="2"/>
      <c r="E34" s="2"/>
      <c r="F34" s="2"/>
      <c r="G34" s="20"/>
      <c r="H34" s="16"/>
      <c r="I34" s="2"/>
      <c r="J34" s="2"/>
      <c r="K34" s="2"/>
      <c r="L34" s="2"/>
      <c r="M34" s="2"/>
      <c r="N34" s="2"/>
      <c r="O34" s="2"/>
      <c r="P34" s="57">
        <f>'Value of Imperfect Info-detail'!N189</f>
        <v>-11.289640203749158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</row>
    <row r="35" spans="1:79" ht="23.25">
      <c r="A35" s="2"/>
      <c r="B35" s="2"/>
      <c r="C35" s="2"/>
      <c r="D35" s="2"/>
      <c r="E35" s="2"/>
      <c r="F35" s="2"/>
      <c r="G35" s="20"/>
      <c r="H35" s="16"/>
      <c r="I35" s="2"/>
      <c r="J35" s="2"/>
      <c r="K35" s="2"/>
      <c r="L35" s="2"/>
      <c r="M35" s="2"/>
      <c r="N35" s="2"/>
      <c r="O35" s="82" t="s">
        <v>7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</row>
    <row r="36" spans="1:79" ht="15">
      <c r="A36" s="2"/>
      <c r="B36" s="2"/>
      <c r="C36" s="2"/>
      <c r="D36" s="2"/>
      <c r="E36" s="2"/>
      <c r="F36" s="2"/>
      <c r="G36" s="20"/>
      <c r="H36" s="16"/>
      <c r="I36" s="2"/>
      <c r="J36" s="2"/>
      <c r="K36" s="2"/>
      <c r="L36" s="2"/>
      <c r="M36" s="2"/>
      <c r="N36" s="13"/>
      <c r="O36" s="15"/>
      <c r="P36" s="15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ht="15">
      <c r="A37" s="2"/>
      <c r="B37" s="2"/>
      <c r="C37" s="2"/>
      <c r="D37" s="2"/>
      <c r="E37" s="2"/>
      <c r="F37" s="2"/>
      <c r="G37" s="20"/>
      <c r="H37" s="16"/>
      <c r="I37" s="2"/>
      <c r="J37" s="2"/>
      <c r="K37" s="2"/>
      <c r="L37" s="57">
        <f>IF(P34&gt;0,P34,0)</f>
        <v>0</v>
      </c>
      <c r="M37" s="2"/>
      <c r="N37" s="16"/>
      <c r="O37" s="20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ht="15">
      <c r="A38" s="2"/>
      <c r="B38" s="2"/>
      <c r="C38" s="2"/>
      <c r="D38" s="2"/>
      <c r="E38" s="2"/>
      <c r="F38" s="2"/>
      <c r="G38" s="20"/>
      <c r="H38" s="17"/>
      <c r="I38" s="2"/>
      <c r="J38" s="2"/>
      <c r="K38" s="2"/>
      <c r="L38" s="2"/>
      <c r="M38" s="2"/>
      <c r="N38" s="16"/>
      <c r="O38" s="20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ht="15">
      <c r="A39" s="2"/>
      <c r="B39" s="2"/>
      <c r="C39" s="2"/>
      <c r="D39" s="2"/>
      <c r="E39" s="2"/>
      <c r="F39" s="2"/>
      <c r="G39" s="20"/>
      <c r="H39" s="2"/>
      <c r="I39" s="19">
        <f>BG64</f>
        <v>0.3375</v>
      </c>
      <c r="J39" s="15"/>
      <c r="K39" s="35">
        <f>$E$7</f>
        <v>7</v>
      </c>
      <c r="L39" s="15"/>
      <c r="M39" s="2"/>
      <c r="N39" s="16"/>
      <c r="O39" s="20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6"/>
      <c r="O40" s="20"/>
      <c r="P40" s="52">
        <v>0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7"/>
      <c r="O41" s="83" t="s">
        <v>8</v>
      </c>
      <c r="P41" s="18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95" t="s">
        <v>145</v>
      </c>
      <c r="AW41" s="2"/>
      <c r="AX41" s="2"/>
      <c r="AY41" s="95" t="s">
        <v>146</v>
      </c>
      <c r="AZ41" s="2"/>
      <c r="BA41" s="2"/>
      <c r="BB41" s="2"/>
      <c r="BC41" s="2"/>
      <c r="BD41" s="2"/>
      <c r="BE41" s="2"/>
      <c r="BF41" s="95" t="s">
        <v>146</v>
      </c>
      <c r="BG41" s="2"/>
      <c r="BH41" s="2"/>
      <c r="BI41" s="95" t="s">
        <v>145</v>
      </c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18"/>
      <c r="AZ42" s="18"/>
      <c r="BA42" s="96">
        <f>$E$5</f>
        <v>43</v>
      </c>
      <c r="BB42" s="2"/>
      <c r="BC42" s="2"/>
      <c r="BD42" s="2"/>
      <c r="BE42" s="2"/>
      <c r="BF42" s="2"/>
      <c r="BG42" s="2"/>
      <c r="BH42" s="2"/>
      <c r="BI42" s="18"/>
      <c r="BJ42" s="18"/>
      <c r="BK42" s="96">
        <f>$E$5</f>
        <v>43</v>
      </c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13"/>
      <c r="AZ43" s="94">
        <f>$Q$6</f>
        <v>0.8</v>
      </c>
      <c r="BA43" s="2"/>
      <c r="BB43" s="97">
        <f>$AW$46*AZ43</f>
        <v>0.2</v>
      </c>
      <c r="BC43" s="2"/>
      <c r="BD43" s="2"/>
      <c r="BE43" s="2"/>
      <c r="BF43" s="2"/>
      <c r="BG43" s="2"/>
      <c r="BH43" s="2"/>
      <c r="BI43" s="13"/>
      <c r="BJ43" s="94">
        <f>BL43/$BG$46</f>
        <v>0.5925925925925926</v>
      </c>
      <c r="BK43" s="2"/>
      <c r="BL43" s="97">
        <f>BB43</f>
        <v>0.2</v>
      </c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16"/>
      <c r="AZ44" s="2"/>
      <c r="BA44" s="2"/>
      <c r="BB44" s="2"/>
      <c r="BC44" s="2"/>
      <c r="BD44" s="2"/>
      <c r="BE44" s="2"/>
      <c r="BF44" s="2"/>
      <c r="BG44" s="2"/>
      <c r="BH44" s="2"/>
      <c r="BI44" s="16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96">
        <f>$E$5</f>
        <v>43</v>
      </c>
      <c r="AY45" s="17"/>
      <c r="AZ45" s="18"/>
      <c r="BA45" s="96">
        <f>$E$6</f>
        <v>22</v>
      </c>
      <c r="BB45" s="2"/>
      <c r="BC45" s="2"/>
      <c r="BD45" s="2"/>
      <c r="BE45" s="2"/>
      <c r="BF45" s="2"/>
      <c r="BG45" s="2"/>
      <c r="BH45" s="96">
        <f>$E$5</f>
        <v>43</v>
      </c>
      <c r="BI45" s="17"/>
      <c r="BJ45" s="18"/>
      <c r="BK45" s="96">
        <f>$E$6</f>
        <v>22</v>
      </c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13"/>
      <c r="AW46" s="94">
        <v>0.25</v>
      </c>
      <c r="AX46" s="15"/>
      <c r="AY46" s="16"/>
      <c r="AZ46" s="94">
        <f>$R$6</f>
        <v>0.15</v>
      </c>
      <c r="BA46" s="2"/>
      <c r="BB46" s="97">
        <f>$AW$46*AZ46</f>
        <v>0.0375</v>
      </c>
      <c r="BC46" s="2"/>
      <c r="BD46" s="2"/>
      <c r="BE46" s="2"/>
      <c r="BF46" s="13"/>
      <c r="BG46" s="94">
        <f>SUM(BL43:BL49)</f>
        <v>0.3375</v>
      </c>
      <c r="BH46" s="15"/>
      <c r="BI46" s="16"/>
      <c r="BJ46" s="94">
        <f>BL46/$BG$46</f>
        <v>0.37037037037037035</v>
      </c>
      <c r="BK46" s="2"/>
      <c r="BL46" s="97">
        <f>BB52</f>
        <v>0.125</v>
      </c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1:7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16"/>
      <c r="AW47" s="20"/>
      <c r="AX47" s="20"/>
      <c r="AY47" s="16"/>
      <c r="AZ47" s="2"/>
      <c r="BA47" s="2"/>
      <c r="BB47" s="2"/>
      <c r="BC47" s="2"/>
      <c r="BD47" s="2"/>
      <c r="BE47" s="2"/>
      <c r="BF47" s="16"/>
      <c r="BG47" s="20"/>
      <c r="BH47" s="20"/>
      <c r="BI47" s="16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1:7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16"/>
      <c r="AW48" s="20"/>
      <c r="AX48" s="20"/>
      <c r="AY48" s="17"/>
      <c r="AZ48" s="18"/>
      <c r="BA48" s="96">
        <f>$E$7</f>
        <v>7</v>
      </c>
      <c r="BB48" s="2"/>
      <c r="BC48" s="2"/>
      <c r="BD48" s="2"/>
      <c r="BE48" s="2"/>
      <c r="BF48" s="16"/>
      <c r="BG48" s="20"/>
      <c r="BH48" s="20"/>
      <c r="BI48" s="17"/>
      <c r="BJ48" s="18"/>
      <c r="BK48" s="96">
        <f>$E$7</f>
        <v>7</v>
      </c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1:7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16"/>
      <c r="AW49" s="20"/>
      <c r="AX49" s="20"/>
      <c r="AY49" s="2"/>
      <c r="AZ49" s="94">
        <f>$S$6</f>
        <v>0.04999999999999993</v>
      </c>
      <c r="BA49" s="2"/>
      <c r="BB49" s="97">
        <f>$AW$46*AZ49</f>
        <v>0.012499999999999983</v>
      </c>
      <c r="BC49" s="2"/>
      <c r="BD49" s="2"/>
      <c r="BE49" s="2"/>
      <c r="BF49" s="16"/>
      <c r="BG49" s="20"/>
      <c r="BH49" s="20"/>
      <c r="BI49" s="2"/>
      <c r="BJ49" s="94">
        <f>BL49/$BG$46</f>
        <v>0.037037037037037035</v>
      </c>
      <c r="BK49" s="2"/>
      <c r="BL49" s="97">
        <f>BB61</f>
        <v>0.0125</v>
      </c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1:7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16"/>
      <c r="AW50" s="20"/>
      <c r="AX50" s="20"/>
      <c r="AY50" s="2"/>
      <c r="AZ50" s="2"/>
      <c r="BA50" s="2"/>
      <c r="BB50" s="2"/>
      <c r="BC50" s="2"/>
      <c r="BD50" s="2"/>
      <c r="BE50" s="2"/>
      <c r="BF50" s="16"/>
      <c r="BG50" s="20"/>
      <c r="BH50" s="20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1:7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16"/>
      <c r="AW51" s="20"/>
      <c r="AX51" s="20"/>
      <c r="AY51" s="18"/>
      <c r="AZ51" s="18"/>
      <c r="BA51" s="96">
        <f>$E$5</f>
        <v>43</v>
      </c>
      <c r="BB51" s="2"/>
      <c r="BC51" s="2"/>
      <c r="BD51" s="2"/>
      <c r="BE51" s="2"/>
      <c r="BF51" s="16"/>
      <c r="BG51" s="20"/>
      <c r="BH51" s="20"/>
      <c r="BI51" s="18"/>
      <c r="BJ51" s="18"/>
      <c r="BK51" s="96">
        <f>$E$5</f>
        <v>43</v>
      </c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1:7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16"/>
      <c r="AW52" s="20"/>
      <c r="AX52" s="20"/>
      <c r="AY52" s="13"/>
      <c r="AZ52" s="94">
        <f>$Q$7</f>
        <v>0.25</v>
      </c>
      <c r="BA52" s="2"/>
      <c r="BB52" s="97">
        <f>$AW$55*AZ52</f>
        <v>0.125</v>
      </c>
      <c r="BC52" s="2"/>
      <c r="BD52" s="2"/>
      <c r="BE52" s="2"/>
      <c r="BF52" s="16"/>
      <c r="BG52" s="20"/>
      <c r="BH52" s="20"/>
      <c r="BI52" s="13"/>
      <c r="BJ52" s="94">
        <f>BL52/$BG$55</f>
        <v>0.11538461538461539</v>
      </c>
      <c r="BK52" s="2"/>
      <c r="BL52" s="97">
        <f>BB46</f>
        <v>0.0375</v>
      </c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1:79" ht="2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98" t="s">
        <v>147</v>
      </c>
      <c r="AR53" s="2"/>
      <c r="AS53" s="2"/>
      <c r="AT53" s="2"/>
      <c r="AU53" s="2"/>
      <c r="AV53" s="16"/>
      <c r="AW53" s="20"/>
      <c r="AX53" s="20"/>
      <c r="AY53" s="16"/>
      <c r="AZ53" s="2"/>
      <c r="BA53" s="2"/>
      <c r="BB53" s="2"/>
      <c r="BC53" s="2"/>
      <c r="BD53" s="2"/>
      <c r="BE53" s="2"/>
      <c r="BF53" s="16"/>
      <c r="BG53" s="20"/>
      <c r="BH53" s="20"/>
      <c r="BI53" s="16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1:7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17"/>
      <c r="AW54" s="18"/>
      <c r="AX54" s="96">
        <f>$E$6</f>
        <v>22</v>
      </c>
      <c r="AY54" s="17"/>
      <c r="AZ54" s="18"/>
      <c r="BA54" s="96">
        <f>$E$6</f>
        <v>22</v>
      </c>
      <c r="BB54" s="2"/>
      <c r="BC54" s="2"/>
      <c r="BD54" s="2"/>
      <c r="BE54" s="2"/>
      <c r="BF54" s="17"/>
      <c r="BG54" s="18"/>
      <c r="BH54" s="96">
        <f>$E$6</f>
        <v>22</v>
      </c>
      <c r="BI54" s="17"/>
      <c r="BJ54" s="18"/>
      <c r="BK54" s="96">
        <f>$E$6</f>
        <v>22</v>
      </c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1:7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16"/>
      <c r="AW55" s="94">
        <v>0.5</v>
      </c>
      <c r="AX55" s="20"/>
      <c r="AY55" s="16"/>
      <c r="AZ55" s="94">
        <f>$R$7</f>
        <v>0.5</v>
      </c>
      <c r="BA55" s="2"/>
      <c r="BB55" s="97">
        <f>$AW$55*AZ55</f>
        <v>0.25</v>
      </c>
      <c r="BC55" s="2"/>
      <c r="BD55" s="2"/>
      <c r="BE55" s="2"/>
      <c r="BF55" s="16"/>
      <c r="BG55" s="94">
        <f>SUM(BL52:BL58)</f>
        <v>0.32499999999999996</v>
      </c>
      <c r="BH55" s="20"/>
      <c r="BI55" s="16"/>
      <c r="BJ55" s="94">
        <f>BL55/$BG$55</f>
        <v>0.7692307692307694</v>
      </c>
      <c r="BK55" s="2"/>
      <c r="BL55" s="97">
        <f>BB55</f>
        <v>0.25</v>
      </c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1:7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16"/>
      <c r="AW56" s="20"/>
      <c r="AX56" s="20"/>
      <c r="AY56" s="16"/>
      <c r="AZ56" s="2"/>
      <c r="BA56" s="2"/>
      <c r="BB56" s="2"/>
      <c r="BC56" s="2"/>
      <c r="BD56" s="2"/>
      <c r="BE56" s="2"/>
      <c r="BF56" s="16"/>
      <c r="BG56" s="20"/>
      <c r="BH56" s="20"/>
      <c r="BI56" s="16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1:7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6"/>
      <c r="AW57" s="20"/>
      <c r="AX57" s="20"/>
      <c r="AY57" s="17"/>
      <c r="AZ57" s="18"/>
      <c r="BA57" s="96">
        <f>$E$7</f>
        <v>7</v>
      </c>
      <c r="BB57" s="2"/>
      <c r="BC57" s="2"/>
      <c r="BD57" s="2"/>
      <c r="BE57" s="2"/>
      <c r="BF57" s="16"/>
      <c r="BG57" s="20"/>
      <c r="BH57" s="20"/>
      <c r="BI57" s="17"/>
      <c r="BJ57" s="18"/>
      <c r="BK57" s="96">
        <f>$E$7</f>
        <v>7</v>
      </c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  <row r="58" spans="1:7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16"/>
      <c r="AW58" s="20"/>
      <c r="AX58" s="20"/>
      <c r="AY58" s="2"/>
      <c r="AZ58" s="94">
        <f>$S$7</f>
        <v>0.25</v>
      </c>
      <c r="BA58" s="2"/>
      <c r="BB58" s="97">
        <f>$AW$55*AZ58</f>
        <v>0.125</v>
      </c>
      <c r="BC58" s="2"/>
      <c r="BD58" s="2"/>
      <c r="BE58" s="2"/>
      <c r="BF58" s="16"/>
      <c r="BG58" s="20"/>
      <c r="BH58" s="20"/>
      <c r="BI58" s="2"/>
      <c r="BJ58" s="94">
        <f>BL58/$BG$55</f>
        <v>0.11538461538461539</v>
      </c>
      <c r="BK58" s="2"/>
      <c r="BL58" s="97">
        <f>BB64</f>
        <v>0.0375</v>
      </c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</row>
    <row r="59" spans="1:7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16"/>
      <c r="AW59" s="20"/>
      <c r="AX59" s="20"/>
      <c r="AY59" s="2"/>
      <c r="AZ59" s="2"/>
      <c r="BA59" s="2"/>
      <c r="BB59" s="2"/>
      <c r="BC59" s="2"/>
      <c r="BD59" s="2"/>
      <c r="BE59" s="2"/>
      <c r="BF59" s="16"/>
      <c r="BG59" s="20"/>
      <c r="BH59" s="20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</row>
    <row r="60" spans="1:7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16"/>
      <c r="AW60" s="20"/>
      <c r="AX60" s="20"/>
      <c r="AY60" s="18"/>
      <c r="AZ60" s="18"/>
      <c r="BA60" s="96">
        <f>$E$5</f>
        <v>43</v>
      </c>
      <c r="BB60" s="2"/>
      <c r="BC60" s="2"/>
      <c r="BD60" s="2"/>
      <c r="BE60" s="2"/>
      <c r="BF60" s="16"/>
      <c r="BG60" s="20"/>
      <c r="BH60" s="20"/>
      <c r="BI60" s="18"/>
      <c r="BJ60" s="18"/>
      <c r="BK60" s="96">
        <f>$E$5</f>
        <v>43</v>
      </c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</row>
    <row r="61" spans="1:7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16"/>
      <c r="AW61" s="20"/>
      <c r="AX61" s="20"/>
      <c r="AY61" s="13"/>
      <c r="AZ61" s="94">
        <f>$Q$8</f>
        <v>0.05</v>
      </c>
      <c r="BA61" s="2"/>
      <c r="BB61" s="97">
        <f>$AW$64*AZ61</f>
        <v>0.0125</v>
      </c>
      <c r="BC61" s="2"/>
      <c r="BD61" s="2"/>
      <c r="BE61" s="2"/>
      <c r="BF61" s="16"/>
      <c r="BG61" s="20"/>
      <c r="BH61" s="20"/>
      <c r="BI61" s="13"/>
      <c r="BJ61" s="94">
        <f>BL61/$BG$64</f>
        <v>0.037037037037036986</v>
      </c>
      <c r="BK61" s="2"/>
      <c r="BL61" s="97">
        <f>BB49</f>
        <v>0.012499999999999983</v>
      </c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</row>
    <row r="62" spans="1:7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16"/>
      <c r="AW62" s="20"/>
      <c r="AX62" s="20"/>
      <c r="AY62" s="16"/>
      <c r="AZ62" s="2"/>
      <c r="BA62" s="2"/>
      <c r="BB62" s="2"/>
      <c r="BC62" s="2"/>
      <c r="BD62" s="2"/>
      <c r="BE62" s="2"/>
      <c r="BF62" s="16"/>
      <c r="BG62" s="20"/>
      <c r="BH62" s="20"/>
      <c r="BI62" s="16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</row>
    <row r="63" spans="1:7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7"/>
      <c r="AW63" s="18"/>
      <c r="AX63" s="96">
        <f>$E$7</f>
        <v>7</v>
      </c>
      <c r="AY63" s="17"/>
      <c r="AZ63" s="18"/>
      <c r="BA63" s="96">
        <f>$E$6</f>
        <v>22</v>
      </c>
      <c r="BB63" s="2"/>
      <c r="BC63" s="2"/>
      <c r="BD63" s="2"/>
      <c r="BE63" s="2"/>
      <c r="BF63" s="17"/>
      <c r="BG63" s="18"/>
      <c r="BH63" s="96">
        <f>$E$7</f>
        <v>7</v>
      </c>
      <c r="BI63" s="17"/>
      <c r="BJ63" s="18"/>
      <c r="BK63" s="96">
        <f>$E$6</f>
        <v>22</v>
      </c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</row>
    <row r="64" spans="1:7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94">
        <v>0.25</v>
      </c>
      <c r="AX64" s="2"/>
      <c r="AY64" s="16"/>
      <c r="AZ64" s="94">
        <f>$R$8</f>
        <v>0.15</v>
      </c>
      <c r="BA64" s="2"/>
      <c r="BB64" s="97">
        <f>$AW$64*AZ64</f>
        <v>0.0375</v>
      </c>
      <c r="BC64" s="2"/>
      <c r="BD64" s="2"/>
      <c r="BE64" s="2"/>
      <c r="BF64" s="2"/>
      <c r="BG64" s="94">
        <f>SUM(BL61:BL67)</f>
        <v>0.3375</v>
      </c>
      <c r="BH64" s="2"/>
      <c r="BI64" s="16"/>
      <c r="BJ64" s="94">
        <f>BL64/$BG$64</f>
        <v>0.37037037037037035</v>
      </c>
      <c r="BK64" s="2"/>
      <c r="BL64" s="97">
        <f>BB58</f>
        <v>0.125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1:7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16"/>
      <c r="AZ65" s="2"/>
      <c r="BA65" s="2"/>
      <c r="BB65" s="2"/>
      <c r="BC65" s="2"/>
      <c r="BD65" s="2"/>
      <c r="BE65" s="2"/>
      <c r="BF65" s="2"/>
      <c r="BG65" s="2"/>
      <c r="BH65" s="2"/>
      <c r="BI65" s="16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1:7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17"/>
      <c r="AZ66" s="18"/>
      <c r="BA66" s="96">
        <f>$E$7</f>
        <v>7</v>
      </c>
      <c r="BB66" s="2"/>
      <c r="BC66" s="2"/>
      <c r="BD66" s="2"/>
      <c r="BE66" s="2"/>
      <c r="BF66" s="2"/>
      <c r="BG66" s="2"/>
      <c r="BH66" s="2"/>
      <c r="BI66" s="17"/>
      <c r="BJ66" s="18"/>
      <c r="BK66" s="96">
        <f>$E$7</f>
        <v>7</v>
      </c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1:7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94">
        <f>$S$8</f>
        <v>0.8</v>
      </c>
      <c r="BA67" s="2"/>
      <c r="BB67" s="97">
        <f>$AW$64*AZ67</f>
        <v>0.2</v>
      </c>
      <c r="BC67" s="2"/>
      <c r="BD67" s="2"/>
      <c r="BE67" s="2"/>
      <c r="BF67" s="2"/>
      <c r="BG67" s="2"/>
      <c r="BH67" s="2"/>
      <c r="BI67" s="2"/>
      <c r="BJ67" s="94">
        <f>BL67/$BG$64</f>
        <v>0.5925925925925926</v>
      </c>
      <c r="BK67" s="2"/>
      <c r="BL67" s="97">
        <f>BB67</f>
        <v>0.2</v>
      </c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1:7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1:7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1:7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1:79" ht="15">
      <c r="A71" s="2"/>
      <c r="B71" s="2"/>
      <c r="C71" s="2"/>
      <c r="D71" s="2"/>
      <c r="E71" s="2"/>
      <c r="F71" s="2"/>
      <c r="G71" s="22" t="s">
        <v>136</v>
      </c>
      <c r="H71" s="71">
        <f>'Value of Imperfect Info-detail'!L314</f>
        <v>-100</v>
      </c>
      <c r="I71" s="5" t="s">
        <v>10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1:7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1:79" ht="15">
      <c r="A73" s="2"/>
      <c r="B73" s="2"/>
      <c r="C73" s="2"/>
      <c r="D73" s="2"/>
      <c r="E73" s="2"/>
      <c r="F73" s="2"/>
      <c r="G73" s="22" t="s">
        <v>137</v>
      </c>
      <c r="H73" s="75">
        <f>'Value of Imperfect Info-detail'!L316</f>
        <v>0.53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1:7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1:79" ht="15">
      <c r="A75" s="2"/>
      <c r="B75" s="2"/>
      <c r="C75" s="2"/>
      <c r="D75" s="2"/>
      <c r="E75" s="2"/>
      <c r="F75" s="2"/>
      <c r="G75" s="22" t="s">
        <v>11</v>
      </c>
      <c r="H75" s="102">
        <f>D29</f>
        <v>20.106082504944816</v>
      </c>
      <c r="I75" s="5" t="s">
        <v>10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</row>
    <row r="76" spans="1:7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</row>
    <row r="77" spans="1:7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</row>
    <row r="78" spans="1:7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</row>
    <row r="79" spans="1:7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</row>
    <row r="80" spans="1:7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</row>
    <row r="81" spans="1:7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</row>
    <row r="82" spans="1:7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</row>
    <row r="83" spans="1:7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</row>
    <row r="84" spans="1:7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</row>
    <row r="85" spans="1:7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</row>
    <row r="86" spans="1:7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</row>
    <row r="87" spans="1:7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</row>
    <row r="88" spans="1:7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</row>
    <row r="89" spans="1:7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</row>
    <row r="90" spans="1:7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</row>
    <row r="91" spans="1:7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1:7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1:7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1:7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1:7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1:7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1:7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1:7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1:7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1:7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1:7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1:7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</row>
    <row r="103" spans="1:7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</row>
    <row r="104" spans="1:7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</row>
    <row r="105" spans="1:7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</row>
    <row r="106" spans="1:7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</row>
    <row r="107" spans="1:7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1:7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</row>
    <row r="109" spans="1:7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</row>
    <row r="110" spans="1:7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</row>
    <row r="111" spans="1:7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</row>
    <row r="112" spans="1:7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</row>
    <row r="113" spans="1:7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</row>
    <row r="114" spans="1:7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</row>
  </sheetData>
  <sheetProtection/>
  <mergeCells count="4">
    <mergeCell ref="E2:F2"/>
    <mergeCell ref="H2:I2"/>
    <mergeCell ref="O6:O8"/>
    <mergeCell ref="Q4:S4"/>
  </mergeCells>
  <conditionalFormatting sqref="D29">
    <cfRule type="expression" priority="26" dxfId="66">
      <formula>#REF!&lt;=0</formula>
    </cfRule>
  </conditionalFormatting>
  <conditionalFormatting sqref="D29">
    <cfRule type="expression" priority="25" dxfId="0">
      <formula>$D$29&gt;0</formula>
    </cfRule>
  </conditionalFormatting>
  <conditionalFormatting sqref="O18:P18">
    <cfRule type="expression" priority="24" dxfId="19">
      <formula>$P$16&gt;0</formula>
    </cfRule>
  </conditionalFormatting>
  <conditionalFormatting sqref="N18">
    <cfRule type="expression" priority="23" dxfId="9">
      <formula>$P$16&gt;0</formula>
    </cfRule>
  </conditionalFormatting>
  <conditionalFormatting sqref="N19:N20">
    <cfRule type="expression" priority="22" dxfId="7">
      <formula>$P$16&gt;0</formula>
    </cfRule>
  </conditionalFormatting>
  <conditionalFormatting sqref="N21:N22">
    <cfRule type="expression" priority="21" dxfId="7">
      <formula>$P$16&lt;=0</formula>
    </cfRule>
  </conditionalFormatting>
  <conditionalFormatting sqref="N23">
    <cfRule type="expression" priority="20" dxfId="6">
      <formula>$P$16&lt;=0</formula>
    </cfRule>
  </conditionalFormatting>
  <conditionalFormatting sqref="P23">
    <cfRule type="expression" priority="19" dxfId="4">
      <formula>$P$16&lt;=0</formula>
    </cfRule>
  </conditionalFormatting>
  <conditionalFormatting sqref="O23">
    <cfRule type="expression" priority="18" dxfId="68">
      <formula>$P$16&lt;=0</formula>
    </cfRule>
  </conditionalFormatting>
  <conditionalFormatting sqref="O17">
    <cfRule type="expression" priority="17" dxfId="68">
      <formula>$P$16&gt;0</formula>
    </cfRule>
  </conditionalFormatting>
  <conditionalFormatting sqref="O27:P27">
    <cfRule type="expression" priority="16" dxfId="19">
      <formula>$P$25&gt;0</formula>
    </cfRule>
  </conditionalFormatting>
  <conditionalFormatting sqref="O26">
    <cfRule type="expression" priority="15" dxfId="68">
      <formula>$P$25&gt;0</formula>
    </cfRule>
  </conditionalFormatting>
  <conditionalFormatting sqref="N27">
    <cfRule type="expression" priority="14" dxfId="9">
      <formula>$P$25&gt;0</formula>
    </cfRule>
  </conditionalFormatting>
  <conditionalFormatting sqref="N28:N29">
    <cfRule type="expression" priority="13" dxfId="7">
      <formula>$P$25&gt;0</formula>
    </cfRule>
  </conditionalFormatting>
  <conditionalFormatting sqref="N30:N31">
    <cfRule type="expression" priority="12" dxfId="7">
      <formula>$P$25&lt;=0</formula>
    </cfRule>
  </conditionalFormatting>
  <conditionalFormatting sqref="N32">
    <cfRule type="expression" priority="11" dxfId="6">
      <formula>$P$25&lt;=0</formula>
    </cfRule>
  </conditionalFormatting>
  <conditionalFormatting sqref="P32">
    <cfRule type="expression" priority="10" dxfId="4">
      <formula>$P$25&lt;=0</formula>
    </cfRule>
  </conditionalFormatting>
  <conditionalFormatting sqref="O32">
    <cfRule type="expression" priority="9" dxfId="68">
      <formula>$P$25&lt;=0</formula>
    </cfRule>
  </conditionalFormatting>
  <conditionalFormatting sqref="P35">
    <cfRule type="expression" priority="8" dxfId="4">
      <formula>$P$34&gt;0</formula>
    </cfRule>
  </conditionalFormatting>
  <conditionalFormatting sqref="O35">
    <cfRule type="expression" priority="7" dxfId="68">
      <formula>$P$34&gt;0</formula>
    </cfRule>
  </conditionalFormatting>
  <conditionalFormatting sqref="N36">
    <cfRule type="expression" priority="6" dxfId="9">
      <formula>$P$34&gt;0</formula>
    </cfRule>
  </conditionalFormatting>
  <conditionalFormatting sqref="N37:N38">
    <cfRule type="expression" priority="5" dxfId="7">
      <formula>$P$34&gt;0</formula>
    </cfRule>
  </conditionalFormatting>
  <conditionalFormatting sqref="N39:N40">
    <cfRule type="expression" priority="4" dxfId="7">
      <formula>$P$34&lt;=0</formula>
    </cfRule>
  </conditionalFormatting>
  <conditionalFormatting sqref="N41">
    <cfRule type="expression" priority="3" dxfId="6">
      <formula>$P$34&lt;=0</formula>
    </cfRule>
  </conditionalFormatting>
  <conditionalFormatting sqref="O41">
    <cfRule type="expression" priority="2" dxfId="68">
      <formula>$P$34&lt;=0</formula>
    </cfRule>
  </conditionalFormatting>
  <conditionalFormatting sqref="P41">
    <cfRule type="expression" priority="1" dxfId="4">
      <formula>$P$34&lt;=0</formula>
    </cfRule>
  </conditionalFormatting>
  <hyperlinks>
    <hyperlink ref="E2:F2" location="Link6" display="Tree"/>
    <hyperlink ref="H2:I2" location="Link7" display="S-curv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Z2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5" width="9.140625" style="1" customWidth="1"/>
    <col min="6" max="6" width="3.140625" style="1" customWidth="1"/>
    <col min="7" max="11" width="9.140625" style="1" customWidth="1"/>
    <col min="12" max="12" width="3.140625" style="1" customWidth="1"/>
    <col min="13" max="15" width="9.140625" style="1" customWidth="1"/>
    <col min="16" max="16" width="3.140625" style="1" customWidth="1"/>
    <col min="17" max="20" width="9.140625" style="1" customWidth="1"/>
    <col min="21" max="21" width="3.140625" style="1" customWidth="1"/>
    <col min="22" max="16384" width="9.140625" style="1" customWidth="1"/>
  </cols>
  <sheetData>
    <row r="1" spans="1:78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45.75" thickBot="1">
      <c r="A2" s="2"/>
      <c r="B2" s="3" t="s">
        <v>0</v>
      </c>
      <c r="C2" s="2"/>
      <c r="D2" s="9" t="s">
        <v>5</v>
      </c>
      <c r="E2" s="2"/>
      <c r="F2" s="2"/>
      <c r="G2" s="2"/>
      <c r="H2" s="2"/>
      <c r="I2" s="2"/>
      <c r="J2" s="9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ht="15">
      <c r="A3" s="2"/>
      <c r="B3" s="2"/>
      <c r="C3" s="7">
        <v>90</v>
      </c>
      <c r="D3" s="64">
        <f>'Drill Decision'!E5</f>
        <v>43</v>
      </c>
      <c r="E3" s="5" t="s">
        <v>3</v>
      </c>
      <c r="F3" s="2"/>
      <c r="G3" s="2"/>
      <c r="H3" s="2"/>
      <c r="I3" s="7">
        <v>90</v>
      </c>
      <c r="J3" s="65">
        <f>'Drill Decision'!K5</f>
        <v>120</v>
      </c>
      <c r="K3" s="5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8" ht="15">
      <c r="A4" s="2"/>
      <c r="B4" s="2"/>
      <c r="C4" s="7">
        <v>50</v>
      </c>
      <c r="D4" s="64">
        <f>'Drill Decision'!E6</f>
        <v>22</v>
      </c>
      <c r="E4" s="5" t="s">
        <v>3</v>
      </c>
      <c r="F4" s="2"/>
      <c r="G4" s="2"/>
      <c r="H4" s="2"/>
      <c r="I4" s="7">
        <v>50</v>
      </c>
      <c r="J4" s="66">
        <f>'Drill Decision'!K6</f>
        <v>70</v>
      </c>
      <c r="K4" s="5" t="s">
        <v>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78" ht="15">
      <c r="A5" s="2"/>
      <c r="B5" s="2"/>
      <c r="C5" s="7">
        <v>10</v>
      </c>
      <c r="D5" s="64">
        <f>'Drill Decision'!E7</f>
        <v>7</v>
      </c>
      <c r="E5" s="5" t="s">
        <v>3</v>
      </c>
      <c r="F5" s="2"/>
      <c r="G5" s="2"/>
      <c r="H5" s="2"/>
      <c r="I5" s="7">
        <v>10</v>
      </c>
      <c r="J5" s="66">
        <f>'Drill Decision'!K7</f>
        <v>30</v>
      </c>
      <c r="K5" s="5" t="s">
        <v>2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</row>
    <row r="6" spans="1:7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</row>
    <row r="7" spans="1:78" ht="15">
      <c r="A7" s="2"/>
      <c r="B7" s="2"/>
      <c r="C7" s="22" t="s">
        <v>6</v>
      </c>
      <c r="D7" s="64">
        <f>'Drill Decision'!E9</f>
        <v>8</v>
      </c>
      <c r="E7" s="5" t="s">
        <v>18</v>
      </c>
      <c r="F7" s="2"/>
      <c r="G7" s="2"/>
      <c r="H7" s="2"/>
      <c r="I7" s="30" t="s">
        <v>15</v>
      </c>
      <c r="J7" s="67">
        <f>'Drill Decision'!K9</f>
        <v>0.1</v>
      </c>
      <c r="K7" s="5" t="s">
        <v>12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</row>
    <row r="8" spans="1:78" ht="15">
      <c r="A8" s="2"/>
      <c r="B8" s="2"/>
      <c r="C8" s="22" t="s">
        <v>13</v>
      </c>
      <c r="D8" s="68">
        <f>'Drill Decision'!E10</f>
        <v>0.2</v>
      </c>
      <c r="E8" s="5" t="s">
        <v>12</v>
      </c>
      <c r="F8" s="2"/>
      <c r="G8" s="2"/>
      <c r="H8" s="2"/>
      <c r="I8" s="30" t="s">
        <v>16</v>
      </c>
      <c r="J8" s="67">
        <f>'Drill Decision'!K10</f>
        <v>0.2</v>
      </c>
      <c r="K8" s="5" t="s">
        <v>12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</row>
    <row r="9" spans="1:78" ht="15">
      <c r="A9" s="2"/>
      <c r="B9" s="2"/>
      <c r="C9" s="22" t="s">
        <v>19</v>
      </c>
      <c r="D9" s="65">
        <f>'Drill Decision'!E11</f>
        <v>100</v>
      </c>
      <c r="E9" s="5" t="s">
        <v>10</v>
      </c>
      <c r="F9" s="2"/>
      <c r="G9" s="2"/>
      <c r="H9" s="2"/>
      <c r="I9" s="30" t="s">
        <v>17</v>
      </c>
      <c r="J9" s="67">
        <f>'Drill Decision'!K11</f>
        <v>0.35</v>
      </c>
      <c r="K9" s="5" t="s">
        <v>12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</row>
    <row r="10" spans="1:78" ht="15">
      <c r="A10" s="2"/>
      <c r="B10" s="2"/>
      <c r="C10" s="22" t="s">
        <v>20</v>
      </c>
      <c r="D10" s="65">
        <f>'Drill Decision'!E12</f>
        <v>5</v>
      </c>
      <c r="E10" s="5" t="s">
        <v>62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spans="1:78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</row>
    <row r="12" spans="1:78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1:78" ht="21">
      <c r="A13" s="2"/>
      <c r="B13" s="2"/>
      <c r="C13" s="2"/>
      <c r="D13" s="2"/>
      <c r="E13" s="2"/>
      <c r="F13" s="2"/>
      <c r="G13" s="2"/>
      <c r="H13" s="2"/>
      <c r="I13" s="21" t="s">
        <v>4</v>
      </c>
      <c r="J13" s="2"/>
      <c r="K13" s="2"/>
      <c r="L13" s="2"/>
      <c r="M13" s="2"/>
      <c r="N13" s="21" t="s">
        <v>9</v>
      </c>
      <c r="O13" s="2"/>
      <c r="P13" s="2"/>
      <c r="Q13" s="2"/>
      <c r="R13" s="21" t="s">
        <v>14</v>
      </c>
      <c r="S13" s="2"/>
      <c r="T13" s="2"/>
      <c r="U13" s="2"/>
      <c r="V13" s="2"/>
      <c r="W13" s="2"/>
      <c r="X13" s="21" t="s">
        <v>1</v>
      </c>
      <c r="Y13" s="2"/>
      <c r="Z13" s="2"/>
      <c r="AA13" s="2"/>
      <c r="AB13" s="21" t="s">
        <v>127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57">
        <f>W14*AB14+W16*AB16+W18*AB18</f>
        <v>699.2877282140167</v>
      </c>
      <c r="U14" s="2"/>
      <c r="V14" s="13"/>
      <c r="W14" s="19">
        <v>0.25</v>
      </c>
      <c r="X14" s="15"/>
      <c r="Y14" s="14">
        <f>$J$3</f>
        <v>120</v>
      </c>
      <c r="Z14" s="15"/>
      <c r="AA14" s="2"/>
      <c r="AB14" s="59">
        <f>'Drill Decision-detail'!Z13</f>
        <v>1239.4621750958988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4" t="s">
        <v>7</v>
      </c>
      <c r="T15" s="2"/>
      <c r="U15" s="2"/>
      <c r="V15" s="16"/>
      <c r="W15" s="2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3"/>
      <c r="R16" s="29">
        <f>$D$8</f>
        <v>0.2</v>
      </c>
      <c r="S16" s="15"/>
      <c r="T16" s="15"/>
      <c r="U16" s="2"/>
      <c r="V16" s="13"/>
      <c r="W16" s="19">
        <v>0.5</v>
      </c>
      <c r="X16" s="15"/>
      <c r="Y16" s="14">
        <f>$J$4</f>
        <v>70</v>
      </c>
      <c r="Z16" s="15"/>
      <c r="AA16" s="2"/>
      <c r="AB16" s="59">
        <f>'Drill Decision-detail'!Z15</f>
        <v>670.8574941676019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6"/>
      <c r="R17" s="20"/>
      <c r="S17" s="20"/>
      <c r="T17" s="20"/>
      <c r="U17" s="2"/>
      <c r="V17" s="16"/>
      <c r="W17" s="18"/>
      <c r="X17" s="2"/>
      <c r="Y17" s="18"/>
      <c r="Z17" s="18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57">
        <f>R16*T14+R24*T22</f>
        <v>59.85754564280336</v>
      </c>
      <c r="P18" s="2"/>
      <c r="Q18" s="16"/>
      <c r="R18" s="20"/>
      <c r="S18" s="20"/>
      <c r="T18" s="20"/>
      <c r="U18" s="2"/>
      <c r="V18" s="15"/>
      <c r="W18" s="19">
        <v>0.25</v>
      </c>
      <c r="X18" s="15"/>
      <c r="Y18" s="12">
        <f>$J$5</f>
        <v>30</v>
      </c>
      <c r="Z18" s="2"/>
      <c r="AA18" s="2"/>
      <c r="AB18" s="59">
        <f>'Drill Decision-detail'!Z17</f>
        <v>215.9737494249645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ht="23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4" t="s">
        <v>7</v>
      </c>
      <c r="O19" s="2"/>
      <c r="P19" s="2"/>
      <c r="Q19" s="16"/>
      <c r="R19" s="20"/>
      <c r="S19" s="20"/>
      <c r="T19" s="20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3"/>
      <c r="N20" s="15"/>
      <c r="O20" s="15"/>
      <c r="P20" s="2"/>
      <c r="Q20" s="16"/>
      <c r="R20" s="20"/>
      <c r="S20" s="20"/>
      <c r="T20" s="20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6"/>
      <c r="N21" s="20"/>
      <c r="O21" s="2"/>
      <c r="P21" s="2"/>
      <c r="Q21" s="16"/>
      <c r="R21" s="20"/>
      <c r="S21" s="20"/>
      <c r="T21" s="20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6"/>
      <c r="N22" s="81" t="s">
        <v>140</v>
      </c>
      <c r="O22" s="80">
        <f>IF(O18&gt;0,1,0)</f>
        <v>1</v>
      </c>
      <c r="P22" s="2"/>
      <c r="Q22" s="16"/>
      <c r="R22" s="20"/>
      <c r="S22" s="20"/>
      <c r="T22" s="57">
        <f>V24</f>
        <v>-100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6"/>
      <c r="N23" s="20"/>
      <c r="O23" s="2"/>
      <c r="P23" s="2"/>
      <c r="Q23" s="17"/>
      <c r="R23" s="18"/>
      <c r="S23" s="18"/>
      <c r="T23" s="18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6"/>
      <c r="N24" s="20"/>
      <c r="O24" s="2"/>
      <c r="P24" s="2"/>
      <c r="Q24" s="2"/>
      <c r="R24" s="19">
        <f>1-R16</f>
        <v>0.8</v>
      </c>
      <c r="S24" s="2"/>
      <c r="T24" s="2"/>
      <c r="U24" s="2"/>
      <c r="V24" s="52">
        <f>-$D$9</f>
        <v>-100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6"/>
      <c r="N25" s="20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6"/>
      <c r="N26" s="20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57">
        <f>IF(O18&gt;0,O18,0)</f>
        <v>59.85754564280336</v>
      </c>
      <c r="L27" s="2"/>
      <c r="M27" s="16"/>
      <c r="N27" s="20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6"/>
      <c r="N28" s="20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ht="15">
      <c r="A29" s="2"/>
      <c r="B29" s="2"/>
      <c r="C29" s="2"/>
      <c r="D29" s="2"/>
      <c r="E29" s="2"/>
      <c r="F29" s="2"/>
      <c r="G29" s="13"/>
      <c r="H29" s="19">
        <v>0.25</v>
      </c>
      <c r="I29" s="15"/>
      <c r="J29" s="35">
        <f>$D$3</f>
        <v>43</v>
      </c>
      <c r="K29" s="15"/>
      <c r="L29" s="2"/>
      <c r="M29" s="16"/>
      <c r="N29" s="20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ht="15">
      <c r="A30" s="2"/>
      <c r="B30" s="2"/>
      <c r="C30" s="2"/>
      <c r="D30" s="2"/>
      <c r="E30" s="2"/>
      <c r="F30" s="2"/>
      <c r="G30" s="16"/>
      <c r="H30" s="2"/>
      <c r="I30" s="2"/>
      <c r="J30" s="2"/>
      <c r="K30" s="2"/>
      <c r="L30" s="2"/>
      <c r="M30" s="16"/>
      <c r="N30" s="20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ht="15">
      <c r="A31" s="2"/>
      <c r="B31" s="2"/>
      <c r="C31" s="2"/>
      <c r="D31" s="2"/>
      <c r="E31" s="2"/>
      <c r="F31" s="2"/>
      <c r="G31" s="16"/>
      <c r="H31" s="2"/>
      <c r="I31" s="2"/>
      <c r="J31" s="2"/>
      <c r="K31" s="2"/>
      <c r="L31" s="2"/>
      <c r="M31" s="16"/>
      <c r="N31" s="81" t="s">
        <v>140</v>
      </c>
      <c r="O31" s="80">
        <f>IF(O18&lt;=0,1,0)</f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ht="15">
      <c r="A32" s="2"/>
      <c r="B32" s="2"/>
      <c r="C32" s="2"/>
      <c r="D32" s="2"/>
      <c r="E32" s="2"/>
      <c r="F32" s="2"/>
      <c r="G32" s="16"/>
      <c r="H32" s="2"/>
      <c r="I32" s="2"/>
      <c r="J32" s="2"/>
      <c r="K32" s="2"/>
      <c r="L32" s="2"/>
      <c r="M32" s="16"/>
      <c r="N32" s="20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15">
      <c r="A33" s="2"/>
      <c r="B33" s="2"/>
      <c r="C33" s="2"/>
      <c r="D33" s="2"/>
      <c r="E33" s="2"/>
      <c r="F33" s="2"/>
      <c r="G33" s="16"/>
      <c r="H33" s="2"/>
      <c r="I33" s="2"/>
      <c r="J33" s="2"/>
      <c r="K33" s="2"/>
      <c r="L33" s="2"/>
      <c r="M33" s="16"/>
      <c r="N33" s="20"/>
      <c r="O33" s="52">
        <v>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ht="23.25">
      <c r="A34" s="2"/>
      <c r="B34" s="2"/>
      <c r="C34" s="2"/>
      <c r="D34" s="2"/>
      <c r="E34" s="2"/>
      <c r="F34" s="2"/>
      <c r="G34" s="16"/>
      <c r="H34" s="2"/>
      <c r="I34" s="2"/>
      <c r="J34" s="2"/>
      <c r="K34" s="2"/>
      <c r="L34" s="2"/>
      <c r="M34" s="17"/>
      <c r="N34" s="25" t="s">
        <v>8</v>
      </c>
      <c r="O34" s="1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ht="15">
      <c r="A35" s="2"/>
      <c r="B35" s="2"/>
      <c r="C35" s="2"/>
      <c r="D35" s="2"/>
      <c r="E35" s="2"/>
      <c r="F35" s="2"/>
      <c r="G35" s="1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5">
      <c r="A36" s="2"/>
      <c r="B36" s="2"/>
      <c r="C36" s="2"/>
      <c r="D36" s="2"/>
      <c r="E36" s="2"/>
      <c r="F36" s="2"/>
      <c r="G36" s="1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ht="15">
      <c r="A37" s="2"/>
      <c r="B37" s="2"/>
      <c r="C37" s="2"/>
      <c r="D37" s="2"/>
      <c r="E37" s="2"/>
      <c r="F37" s="2"/>
      <c r="G37" s="1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ht="15">
      <c r="A38" s="2"/>
      <c r="B38" s="2"/>
      <c r="C38" s="2"/>
      <c r="D38" s="2"/>
      <c r="E38" s="2"/>
      <c r="F38" s="2"/>
      <c r="G38" s="1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ht="15">
      <c r="A39" s="2"/>
      <c r="B39" s="2"/>
      <c r="C39" s="2"/>
      <c r="D39" s="2"/>
      <c r="E39" s="2"/>
      <c r="F39" s="2"/>
      <c r="G39" s="1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57">
        <f>W39*AB39+W41*AB41+W43*AB43</f>
        <v>502.2477619942416</v>
      </c>
      <c r="U39" s="2"/>
      <c r="V39" s="13"/>
      <c r="W39" s="19">
        <v>0.25</v>
      </c>
      <c r="X39" s="15"/>
      <c r="Y39" s="14">
        <f>$J$3</f>
        <v>120</v>
      </c>
      <c r="Z39" s="15"/>
      <c r="AA39" s="2"/>
      <c r="AB39" s="59">
        <f>'Drill Decision-detail'!Z22</f>
        <v>903.7644548696151</v>
      </c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ht="23.25">
      <c r="A40" s="2"/>
      <c r="B40" s="2"/>
      <c r="C40" s="2"/>
      <c r="D40" s="2"/>
      <c r="E40" s="2"/>
      <c r="F40" s="2"/>
      <c r="G40" s="1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4" t="s">
        <v>7</v>
      </c>
      <c r="T40" s="2"/>
      <c r="U40" s="2"/>
      <c r="V40" s="16"/>
      <c r="W40" s="20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ht="15">
      <c r="A41" s="2"/>
      <c r="B41" s="2"/>
      <c r="C41" s="2"/>
      <c r="D41" s="2"/>
      <c r="E41" s="2"/>
      <c r="F41" s="2"/>
      <c r="G41" s="16"/>
      <c r="H41" s="2"/>
      <c r="I41" s="2"/>
      <c r="J41" s="2"/>
      <c r="K41" s="2"/>
      <c r="L41" s="2"/>
      <c r="M41" s="2"/>
      <c r="N41" s="2"/>
      <c r="O41" s="2"/>
      <c r="P41" s="2"/>
      <c r="Q41" s="13"/>
      <c r="R41" s="29">
        <f>$D$8</f>
        <v>0.2</v>
      </c>
      <c r="S41" s="15"/>
      <c r="T41" s="15"/>
      <c r="U41" s="2"/>
      <c r="V41" s="13"/>
      <c r="W41" s="19">
        <v>0.5</v>
      </c>
      <c r="X41" s="15"/>
      <c r="Y41" s="14">
        <f>$J$4</f>
        <v>70</v>
      </c>
      <c r="Z41" s="15"/>
      <c r="AA41" s="2"/>
      <c r="AB41" s="59">
        <f>'Drill Decision-detail'!Z24</f>
        <v>481.11530447448513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ht="23.25" customHeight="1">
      <c r="A42" s="2"/>
      <c r="B42" s="2"/>
      <c r="C42" s="2"/>
      <c r="D42" s="2"/>
      <c r="E42" s="2"/>
      <c r="F42" s="2"/>
      <c r="G42" s="16"/>
      <c r="H42" s="2"/>
      <c r="I42" s="2"/>
      <c r="J42" s="2"/>
      <c r="K42" s="2"/>
      <c r="L42" s="2"/>
      <c r="M42" s="2"/>
      <c r="N42" s="2"/>
      <c r="O42" s="2"/>
      <c r="P42" s="2"/>
      <c r="Q42" s="16"/>
      <c r="R42" s="20"/>
      <c r="S42" s="20"/>
      <c r="T42" s="20"/>
      <c r="U42" s="2"/>
      <c r="V42" s="16"/>
      <c r="W42" s="18"/>
      <c r="X42" s="2"/>
      <c r="Y42" s="18"/>
      <c r="Z42" s="18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ht="15">
      <c r="A43" s="2"/>
      <c r="B43" s="2"/>
      <c r="C43" s="2"/>
      <c r="D43" s="2"/>
      <c r="E43" s="2"/>
      <c r="F43" s="2"/>
      <c r="G43" s="16"/>
      <c r="H43" s="2"/>
      <c r="I43" s="2"/>
      <c r="J43" s="2"/>
      <c r="K43" s="2"/>
      <c r="L43" s="2"/>
      <c r="M43" s="2"/>
      <c r="N43" s="2"/>
      <c r="O43" s="57">
        <f>R41*T39+R49*T47</f>
        <v>20.449552398848326</v>
      </c>
      <c r="P43" s="2"/>
      <c r="Q43" s="16"/>
      <c r="R43" s="20"/>
      <c r="S43" s="20"/>
      <c r="T43" s="20"/>
      <c r="U43" s="2"/>
      <c r="V43" s="15"/>
      <c r="W43" s="19">
        <v>0.25</v>
      </c>
      <c r="X43" s="15"/>
      <c r="Y43" s="12">
        <f>$J$5</f>
        <v>30</v>
      </c>
      <c r="Z43" s="2"/>
      <c r="AA43" s="2"/>
      <c r="AB43" s="59">
        <f>'Drill Decision-detail'!Z26</f>
        <v>142.9959841583811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ht="23.25">
      <c r="A44" s="2"/>
      <c r="B44" s="2"/>
      <c r="C44" s="2"/>
      <c r="D44" s="2"/>
      <c r="E44" s="2"/>
      <c r="F44" s="2"/>
      <c r="G44" s="16"/>
      <c r="H44" s="2"/>
      <c r="I44" s="2"/>
      <c r="J44" s="2"/>
      <c r="K44" s="2"/>
      <c r="L44" s="2"/>
      <c r="M44" s="2"/>
      <c r="N44" s="24" t="s">
        <v>7</v>
      </c>
      <c r="O44" s="2"/>
      <c r="P44" s="2"/>
      <c r="Q44" s="16"/>
      <c r="R44" s="20"/>
      <c r="S44" s="20"/>
      <c r="T44" s="20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ht="15">
      <c r="A45" s="2"/>
      <c r="B45" s="2"/>
      <c r="C45" s="2"/>
      <c r="D45" s="2"/>
      <c r="E45" s="2"/>
      <c r="F45" s="2"/>
      <c r="G45" s="16"/>
      <c r="H45" s="2"/>
      <c r="I45" s="2"/>
      <c r="J45" s="2"/>
      <c r="K45" s="2"/>
      <c r="L45" s="2"/>
      <c r="M45" s="13"/>
      <c r="N45" s="15"/>
      <c r="O45" s="15"/>
      <c r="P45" s="2"/>
      <c r="Q45" s="16"/>
      <c r="R45" s="20"/>
      <c r="S45" s="20"/>
      <c r="T45" s="20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ht="15">
      <c r="A46" s="2"/>
      <c r="B46" s="2"/>
      <c r="C46" s="2"/>
      <c r="D46" s="2"/>
      <c r="E46" s="2"/>
      <c r="F46" s="2"/>
      <c r="G46" s="16"/>
      <c r="H46" s="2"/>
      <c r="I46" s="2"/>
      <c r="J46" s="2"/>
      <c r="K46" s="2"/>
      <c r="L46" s="2"/>
      <c r="M46" s="16"/>
      <c r="N46" s="20"/>
      <c r="O46" s="2"/>
      <c r="P46" s="2"/>
      <c r="Q46" s="16"/>
      <c r="R46" s="20"/>
      <c r="S46" s="20"/>
      <c r="T46" s="20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ht="15">
      <c r="A47" s="2"/>
      <c r="B47" s="2"/>
      <c r="C47" s="2"/>
      <c r="D47" s="2"/>
      <c r="E47" s="2"/>
      <c r="F47" s="2"/>
      <c r="G47" s="16"/>
      <c r="H47" s="2"/>
      <c r="I47" s="2"/>
      <c r="J47" s="2"/>
      <c r="K47" s="2"/>
      <c r="L47" s="2"/>
      <c r="M47" s="16"/>
      <c r="N47" s="81" t="s">
        <v>140</v>
      </c>
      <c r="O47" s="80">
        <f>IF(O43&gt;0,1,0)</f>
        <v>1</v>
      </c>
      <c r="P47" s="2"/>
      <c r="Q47" s="16"/>
      <c r="R47" s="20"/>
      <c r="S47" s="20"/>
      <c r="T47" s="57">
        <f>V49</f>
        <v>-100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ht="15">
      <c r="A48" s="2"/>
      <c r="B48" s="2"/>
      <c r="C48" s="2"/>
      <c r="D48" s="2"/>
      <c r="E48" s="2"/>
      <c r="F48" s="2"/>
      <c r="G48" s="16"/>
      <c r="H48" s="2"/>
      <c r="I48" s="2"/>
      <c r="J48" s="2"/>
      <c r="K48" s="2"/>
      <c r="L48" s="2"/>
      <c r="M48" s="16"/>
      <c r="N48" s="20"/>
      <c r="O48" s="2"/>
      <c r="P48" s="2"/>
      <c r="Q48" s="17"/>
      <c r="R48" s="18"/>
      <c r="S48" s="18"/>
      <c r="T48" s="18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ht="15">
      <c r="A49" s="2"/>
      <c r="B49" s="2"/>
      <c r="C49" s="2"/>
      <c r="D49" s="2"/>
      <c r="E49" s="2"/>
      <c r="F49" s="2"/>
      <c r="G49" s="16"/>
      <c r="H49" s="2"/>
      <c r="I49" s="2"/>
      <c r="J49" s="2"/>
      <c r="K49" s="2"/>
      <c r="L49" s="2"/>
      <c r="M49" s="16"/>
      <c r="N49" s="20"/>
      <c r="O49" s="2"/>
      <c r="P49" s="2"/>
      <c r="Q49" s="2"/>
      <c r="R49" s="19">
        <f>1-R41</f>
        <v>0.8</v>
      </c>
      <c r="S49" s="2"/>
      <c r="T49" s="2"/>
      <c r="U49" s="2"/>
      <c r="V49" s="52">
        <f>-$D$9</f>
        <v>-100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ht="15">
      <c r="A50" s="2"/>
      <c r="B50" s="2"/>
      <c r="C50" s="2"/>
      <c r="D50" s="2"/>
      <c r="E50" s="2"/>
      <c r="F50" s="2"/>
      <c r="G50" s="16"/>
      <c r="H50" s="2"/>
      <c r="I50" s="2"/>
      <c r="J50" s="2"/>
      <c r="K50" s="2"/>
      <c r="L50" s="2"/>
      <c r="M50" s="16"/>
      <c r="N50" s="2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ht="15">
      <c r="A51" s="2"/>
      <c r="B51" s="2"/>
      <c r="C51" s="2"/>
      <c r="D51" s="2"/>
      <c r="E51" s="2"/>
      <c r="F51" s="2"/>
      <c r="G51" s="16"/>
      <c r="H51" s="2"/>
      <c r="I51" s="2"/>
      <c r="J51" s="2"/>
      <c r="K51" s="2"/>
      <c r="L51" s="2"/>
      <c r="M51" s="16"/>
      <c r="N51" s="2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ht="15">
      <c r="A52" s="2"/>
      <c r="B52" s="2"/>
      <c r="C52" s="2"/>
      <c r="D52" s="2"/>
      <c r="E52" s="2"/>
      <c r="F52" s="2"/>
      <c r="G52" s="16"/>
      <c r="H52" s="2"/>
      <c r="I52" s="2"/>
      <c r="J52" s="2"/>
      <c r="K52" s="57">
        <f>IF(O43&gt;0,O43,0)</f>
        <v>20.449552398848326</v>
      </c>
      <c r="L52" s="2"/>
      <c r="M52" s="16"/>
      <c r="N52" s="20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ht="21">
      <c r="A53" s="2"/>
      <c r="B53" s="28" t="s">
        <v>11</v>
      </c>
      <c r="C53" s="2"/>
      <c r="D53" s="2"/>
      <c r="E53" s="2"/>
      <c r="F53" s="2"/>
      <c r="G53" s="17"/>
      <c r="H53" s="2"/>
      <c r="I53" s="2"/>
      <c r="J53" s="2"/>
      <c r="K53" s="2"/>
      <c r="L53" s="2"/>
      <c r="M53" s="16"/>
      <c r="N53" s="20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</row>
    <row r="54" spans="1:78" ht="15.75" thickBot="1">
      <c r="A54" s="2"/>
      <c r="B54" s="2"/>
      <c r="C54" s="2"/>
      <c r="D54" s="2"/>
      <c r="E54" s="2"/>
      <c r="F54" s="20"/>
      <c r="G54" s="13"/>
      <c r="H54" s="19">
        <v>0.5</v>
      </c>
      <c r="I54" s="15"/>
      <c r="J54" s="35">
        <f>$D$4</f>
        <v>22</v>
      </c>
      <c r="K54" s="15"/>
      <c r="L54" s="2"/>
      <c r="M54" s="16"/>
      <c r="N54" s="20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</row>
    <row r="55" spans="1:78" ht="19.5" thickBot="1">
      <c r="A55" s="2"/>
      <c r="B55" s="32">
        <f>H29*K27+H54*K52+H79*K77</f>
        <v>25.189162610125003</v>
      </c>
      <c r="C55" s="27" t="s">
        <v>10</v>
      </c>
      <c r="D55" s="2"/>
      <c r="E55" s="2"/>
      <c r="F55" s="20"/>
      <c r="G55" s="16"/>
      <c r="H55" s="2"/>
      <c r="I55" s="2"/>
      <c r="J55" s="2"/>
      <c r="K55" s="2"/>
      <c r="L55" s="2"/>
      <c r="M55" s="16"/>
      <c r="N55" s="20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</row>
    <row r="56" spans="1:78" ht="15">
      <c r="A56" s="2"/>
      <c r="B56" s="2"/>
      <c r="C56" s="2"/>
      <c r="D56" s="2"/>
      <c r="E56" s="2"/>
      <c r="F56" s="20"/>
      <c r="G56" s="16"/>
      <c r="H56" s="2"/>
      <c r="I56" s="2"/>
      <c r="J56" s="2"/>
      <c r="K56" s="2"/>
      <c r="L56" s="2"/>
      <c r="M56" s="16"/>
      <c r="N56" s="81" t="s">
        <v>140</v>
      </c>
      <c r="O56" s="80">
        <f>IF(O43&lt;=0,1,0)</f>
        <v>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</row>
    <row r="57" spans="1:78" ht="15">
      <c r="A57" s="2"/>
      <c r="B57" s="2"/>
      <c r="C57" s="2"/>
      <c r="D57" s="2"/>
      <c r="E57" s="2"/>
      <c r="F57" s="20"/>
      <c r="G57" s="16"/>
      <c r="H57" s="2"/>
      <c r="I57" s="2"/>
      <c r="J57" s="2"/>
      <c r="K57" s="2"/>
      <c r="L57" s="2"/>
      <c r="M57" s="16"/>
      <c r="N57" s="20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1:78" ht="15">
      <c r="A58" s="2"/>
      <c r="B58" s="2"/>
      <c r="C58" s="2"/>
      <c r="D58" s="2"/>
      <c r="E58" s="2"/>
      <c r="F58" s="20"/>
      <c r="G58" s="16"/>
      <c r="H58" s="2"/>
      <c r="I58" s="2"/>
      <c r="J58" s="2"/>
      <c r="K58" s="2"/>
      <c r="L58" s="2"/>
      <c r="M58" s="16"/>
      <c r="N58" s="20"/>
      <c r="O58" s="52">
        <v>0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</row>
    <row r="59" spans="1:78" ht="23.25">
      <c r="A59" s="2"/>
      <c r="B59" s="2"/>
      <c r="C59" s="2"/>
      <c r="D59" s="2"/>
      <c r="E59" s="2"/>
      <c r="F59" s="20"/>
      <c r="G59" s="16"/>
      <c r="H59" s="2"/>
      <c r="I59" s="2"/>
      <c r="J59" s="2"/>
      <c r="K59" s="2"/>
      <c r="L59" s="2"/>
      <c r="M59" s="17"/>
      <c r="N59" s="25" t="s">
        <v>8</v>
      </c>
      <c r="O59" s="18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</row>
    <row r="60" spans="1:78" ht="15">
      <c r="A60" s="2"/>
      <c r="B60" s="2"/>
      <c r="C60" s="2"/>
      <c r="D60" s="2"/>
      <c r="E60" s="2"/>
      <c r="F60" s="20"/>
      <c r="G60" s="16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</row>
    <row r="61" spans="1:78" ht="15">
      <c r="A61" s="2"/>
      <c r="B61" s="2"/>
      <c r="C61" s="2"/>
      <c r="D61" s="2"/>
      <c r="E61" s="2"/>
      <c r="F61" s="20"/>
      <c r="G61" s="1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</row>
    <row r="62" spans="1:78" ht="15">
      <c r="A62" s="2"/>
      <c r="B62" s="2"/>
      <c r="C62" s="2"/>
      <c r="D62" s="2"/>
      <c r="E62" s="2"/>
      <c r="F62" s="20"/>
      <c r="G62" s="16"/>
      <c r="H62" s="2"/>
      <c r="I62" s="2"/>
      <c r="J62" s="2"/>
      <c r="K62" s="2"/>
      <c r="L62" s="2"/>
      <c r="M62" s="2"/>
      <c r="N62" s="2"/>
      <c r="O62" s="2"/>
      <c r="P62" s="2"/>
      <c r="Q62" s="20"/>
      <c r="R62" s="20"/>
      <c r="S62" s="20"/>
      <c r="T62" s="20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</row>
    <row r="63" spans="1:78" ht="15">
      <c r="A63" s="2"/>
      <c r="B63" s="2"/>
      <c r="C63" s="2"/>
      <c r="D63" s="2"/>
      <c r="E63" s="2"/>
      <c r="F63" s="20"/>
      <c r="G63" s="16"/>
      <c r="H63" s="2"/>
      <c r="I63" s="2"/>
      <c r="J63" s="2"/>
      <c r="K63" s="2"/>
      <c r="L63" s="2"/>
      <c r="M63" s="2"/>
      <c r="N63" s="2"/>
      <c r="O63" s="2"/>
      <c r="P63" s="2"/>
      <c r="Q63" s="20"/>
      <c r="R63" s="20"/>
      <c r="S63" s="20"/>
      <c r="T63" s="20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</row>
    <row r="64" spans="1:78" ht="15">
      <c r="A64" s="2"/>
      <c r="B64" s="2"/>
      <c r="C64" s="2"/>
      <c r="D64" s="2"/>
      <c r="E64" s="2"/>
      <c r="F64" s="20"/>
      <c r="G64" s="1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57">
        <f>W64*AB64+W66*AB66+W68*AB68</f>
        <v>222.1333265210894</v>
      </c>
      <c r="U64" s="2"/>
      <c r="V64" s="13"/>
      <c r="W64" s="19">
        <v>0.25</v>
      </c>
      <c r="X64" s="15"/>
      <c r="Y64" s="14">
        <f>$J$3</f>
        <v>120</v>
      </c>
      <c r="Z64" s="15"/>
      <c r="AA64" s="2"/>
      <c r="AB64" s="59">
        <f>'Drill Decision-detail'!Z31</f>
        <v>426.53245369313356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</row>
    <row r="65" spans="1:78" ht="23.25">
      <c r="A65" s="2"/>
      <c r="B65" s="2"/>
      <c r="C65" s="2"/>
      <c r="D65" s="2"/>
      <c r="E65" s="2"/>
      <c r="F65" s="20"/>
      <c r="G65" s="1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4" t="s">
        <v>7</v>
      </c>
      <c r="T65" s="2"/>
      <c r="U65" s="2"/>
      <c r="V65" s="16"/>
      <c r="W65" s="20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</row>
    <row r="66" spans="1:78" ht="15">
      <c r="A66" s="2"/>
      <c r="B66" s="2"/>
      <c r="C66" s="2"/>
      <c r="D66" s="2"/>
      <c r="E66" s="2"/>
      <c r="F66" s="20"/>
      <c r="G66" s="16"/>
      <c r="H66" s="2"/>
      <c r="I66" s="2"/>
      <c r="J66" s="2"/>
      <c r="K66" s="2"/>
      <c r="L66" s="2"/>
      <c r="M66" s="2"/>
      <c r="N66" s="2"/>
      <c r="O66" s="2"/>
      <c r="P66" s="2"/>
      <c r="Q66" s="13"/>
      <c r="R66" s="29">
        <f>$D$8</f>
        <v>0.2</v>
      </c>
      <c r="S66" s="15"/>
      <c r="T66" s="15"/>
      <c r="U66" s="2"/>
      <c r="V66" s="13"/>
      <c r="W66" s="19">
        <v>0.5</v>
      </c>
      <c r="X66" s="15"/>
      <c r="Y66" s="14">
        <f>$J$4</f>
        <v>70</v>
      </c>
      <c r="Z66" s="15"/>
      <c r="AA66" s="2"/>
      <c r="AB66" s="59">
        <f>'Drill Decision-detail'!Z33</f>
        <v>211.37547772256073</v>
      </c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</row>
    <row r="67" spans="1:78" ht="23.25" customHeight="1">
      <c r="A67" s="2"/>
      <c r="B67" s="2"/>
      <c r="C67" s="2"/>
      <c r="D67" s="2"/>
      <c r="E67" s="2"/>
      <c r="F67" s="20"/>
      <c r="G67" s="16"/>
      <c r="H67" s="2"/>
      <c r="I67" s="2"/>
      <c r="J67" s="2"/>
      <c r="K67" s="2"/>
      <c r="L67" s="2"/>
      <c r="M67" s="2"/>
      <c r="N67" s="2"/>
      <c r="O67" s="2"/>
      <c r="P67" s="2"/>
      <c r="Q67" s="16"/>
      <c r="R67" s="20"/>
      <c r="S67" s="20"/>
      <c r="T67" s="20"/>
      <c r="U67" s="2"/>
      <c r="V67" s="16"/>
      <c r="W67" s="18"/>
      <c r="X67" s="2"/>
      <c r="Y67" s="18"/>
      <c r="Z67" s="18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</row>
    <row r="68" spans="1:78" ht="15">
      <c r="A68" s="2"/>
      <c r="B68" s="2"/>
      <c r="C68" s="2"/>
      <c r="D68" s="2"/>
      <c r="E68" s="2"/>
      <c r="F68" s="20"/>
      <c r="G68" s="16"/>
      <c r="H68" s="2"/>
      <c r="I68" s="2"/>
      <c r="J68" s="2"/>
      <c r="K68" s="2"/>
      <c r="L68" s="2"/>
      <c r="M68" s="2"/>
      <c r="N68" s="2"/>
      <c r="O68" s="57">
        <f>R66*T64+R74*T72</f>
        <v>-35.573334695782115</v>
      </c>
      <c r="P68" s="2"/>
      <c r="Q68" s="16"/>
      <c r="R68" s="20"/>
      <c r="S68" s="20"/>
      <c r="T68" s="20"/>
      <c r="U68" s="2"/>
      <c r="V68" s="15"/>
      <c r="W68" s="19">
        <v>0.25</v>
      </c>
      <c r="X68" s="15"/>
      <c r="Y68" s="12">
        <f>$J$5</f>
        <v>30</v>
      </c>
      <c r="Z68" s="2"/>
      <c r="AA68" s="2"/>
      <c r="AB68" s="59">
        <f>'Drill Decision-detail'!Z35</f>
        <v>39.24989694610254</v>
      </c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</row>
    <row r="69" spans="1:78" ht="23.25">
      <c r="A69" s="2"/>
      <c r="B69" s="2"/>
      <c r="C69" s="2"/>
      <c r="D69" s="2"/>
      <c r="E69" s="2"/>
      <c r="F69" s="20"/>
      <c r="G69" s="16"/>
      <c r="H69" s="2"/>
      <c r="I69" s="2"/>
      <c r="J69" s="2"/>
      <c r="K69" s="2"/>
      <c r="L69" s="2"/>
      <c r="M69" s="2"/>
      <c r="N69" s="24" t="s">
        <v>7</v>
      </c>
      <c r="O69" s="2"/>
      <c r="P69" s="2"/>
      <c r="Q69" s="16"/>
      <c r="R69" s="20"/>
      <c r="S69" s="20"/>
      <c r="T69" s="20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ht="15">
      <c r="A70" s="2"/>
      <c r="B70" s="2"/>
      <c r="C70" s="2"/>
      <c r="D70" s="2"/>
      <c r="E70" s="2"/>
      <c r="F70" s="20"/>
      <c r="G70" s="16"/>
      <c r="H70" s="2"/>
      <c r="I70" s="2"/>
      <c r="J70" s="2"/>
      <c r="K70" s="2"/>
      <c r="L70" s="2"/>
      <c r="M70" s="13"/>
      <c r="N70" s="15"/>
      <c r="O70" s="15"/>
      <c r="P70" s="2"/>
      <c r="Q70" s="16"/>
      <c r="R70" s="20"/>
      <c r="S70" s="20"/>
      <c r="T70" s="20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78" ht="15">
      <c r="A71" s="2"/>
      <c r="B71" s="2"/>
      <c r="C71" s="2"/>
      <c r="D71" s="2"/>
      <c r="E71" s="2"/>
      <c r="F71" s="20"/>
      <c r="G71" s="16"/>
      <c r="H71" s="2"/>
      <c r="I71" s="2"/>
      <c r="J71" s="2"/>
      <c r="K71" s="2"/>
      <c r="L71" s="2"/>
      <c r="M71" s="16"/>
      <c r="N71" s="20"/>
      <c r="O71" s="2"/>
      <c r="P71" s="2"/>
      <c r="Q71" s="16"/>
      <c r="R71" s="20"/>
      <c r="S71" s="20"/>
      <c r="T71" s="20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78" ht="15">
      <c r="A72" s="2"/>
      <c r="B72" s="2"/>
      <c r="C72" s="2"/>
      <c r="D72" s="2"/>
      <c r="E72" s="2"/>
      <c r="F72" s="20"/>
      <c r="G72" s="16"/>
      <c r="H72" s="2"/>
      <c r="I72" s="2"/>
      <c r="J72" s="2"/>
      <c r="K72" s="2"/>
      <c r="L72" s="2"/>
      <c r="M72" s="16"/>
      <c r="N72" s="81" t="s">
        <v>140</v>
      </c>
      <c r="O72" s="80">
        <f>IF(O68&gt;0,1,0)</f>
        <v>0</v>
      </c>
      <c r="P72" s="2"/>
      <c r="Q72" s="16"/>
      <c r="R72" s="20"/>
      <c r="S72" s="20"/>
      <c r="T72" s="57">
        <f>V74</f>
        <v>-100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</row>
    <row r="73" spans="1:78" ht="15">
      <c r="A73" s="2"/>
      <c r="B73" s="2"/>
      <c r="C73" s="2"/>
      <c r="D73" s="2"/>
      <c r="E73" s="2"/>
      <c r="F73" s="20"/>
      <c r="G73" s="16"/>
      <c r="H73" s="2"/>
      <c r="I73" s="2"/>
      <c r="J73" s="2"/>
      <c r="K73" s="2"/>
      <c r="L73" s="2"/>
      <c r="M73" s="16"/>
      <c r="N73" s="20"/>
      <c r="O73" s="2"/>
      <c r="P73" s="2"/>
      <c r="Q73" s="17"/>
      <c r="R73" s="18"/>
      <c r="S73" s="18"/>
      <c r="T73" s="18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78" ht="15">
      <c r="A74" s="2"/>
      <c r="B74" s="2"/>
      <c r="C74" s="2"/>
      <c r="D74" s="2"/>
      <c r="E74" s="2"/>
      <c r="F74" s="20"/>
      <c r="G74" s="16"/>
      <c r="H74" s="2"/>
      <c r="I74" s="2"/>
      <c r="J74" s="2"/>
      <c r="K74" s="2"/>
      <c r="L74" s="2"/>
      <c r="M74" s="16"/>
      <c r="N74" s="20"/>
      <c r="O74" s="2"/>
      <c r="P74" s="2"/>
      <c r="Q74" s="2"/>
      <c r="R74" s="19">
        <f>1-R66</f>
        <v>0.8</v>
      </c>
      <c r="S74" s="2"/>
      <c r="T74" s="2"/>
      <c r="U74" s="2"/>
      <c r="V74" s="52">
        <f>-$D$9</f>
        <v>-100</v>
      </c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</row>
    <row r="75" spans="1:78" ht="15">
      <c r="A75" s="2"/>
      <c r="B75" s="2"/>
      <c r="C75" s="2"/>
      <c r="D75" s="2"/>
      <c r="E75" s="2"/>
      <c r="F75" s="20"/>
      <c r="G75" s="16"/>
      <c r="H75" s="2"/>
      <c r="I75" s="2"/>
      <c r="J75" s="2"/>
      <c r="K75" s="2"/>
      <c r="L75" s="2"/>
      <c r="M75" s="16"/>
      <c r="N75" s="20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78" ht="15">
      <c r="A76" s="2"/>
      <c r="B76" s="2"/>
      <c r="C76" s="2"/>
      <c r="D76" s="2"/>
      <c r="E76" s="2"/>
      <c r="F76" s="20"/>
      <c r="G76" s="16"/>
      <c r="H76" s="2"/>
      <c r="I76" s="2"/>
      <c r="J76" s="2"/>
      <c r="K76" s="2"/>
      <c r="L76" s="2"/>
      <c r="M76" s="16"/>
      <c r="N76" s="20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</row>
    <row r="77" spans="1:78" ht="15">
      <c r="A77" s="2"/>
      <c r="B77" s="2"/>
      <c r="C77" s="2"/>
      <c r="D77" s="2"/>
      <c r="E77" s="2"/>
      <c r="F77" s="20"/>
      <c r="G77" s="16"/>
      <c r="H77" s="2"/>
      <c r="I77" s="2"/>
      <c r="J77" s="2"/>
      <c r="K77" s="57">
        <f>IF(O68&gt;0,O68,0)</f>
        <v>0</v>
      </c>
      <c r="L77" s="2"/>
      <c r="M77" s="16"/>
      <c r="N77" s="20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ht="15">
      <c r="A78" s="2"/>
      <c r="B78" s="2"/>
      <c r="C78" s="2"/>
      <c r="D78" s="2"/>
      <c r="E78" s="2"/>
      <c r="F78" s="20"/>
      <c r="G78" s="17"/>
      <c r="H78" s="2"/>
      <c r="I78" s="2"/>
      <c r="J78" s="2"/>
      <c r="K78" s="2"/>
      <c r="L78" s="2"/>
      <c r="M78" s="16"/>
      <c r="N78" s="20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ht="15">
      <c r="A79" s="2"/>
      <c r="B79" s="2"/>
      <c r="C79" s="2"/>
      <c r="D79" s="2"/>
      <c r="E79" s="2"/>
      <c r="F79" s="20"/>
      <c r="G79" s="2"/>
      <c r="H79" s="19">
        <v>0.25</v>
      </c>
      <c r="I79" s="15"/>
      <c r="J79" s="35">
        <f>$D$5</f>
        <v>7</v>
      </c>
      <c r="K79" s="15"/>
      <c r="L79" s="2"/>
      <c r="M79" s="16"/>
      <c r="N79" s="20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ht="15">
      <c r="A80" s="2"/>
      <c r="B80" s="2"/>
      <c r="C80" s="2"/>
      <c r="D80" s="2"/>
      <c r="E80" s="2"/>
      <c r="F80" s="20"/>
      <c r="G80" s="2"/>
      <c r="H80" s="2"/>
      <c r="I80" s="2"/>
      <c r="J80" s="2"/>
      <c r="K80" s="2"/>
      <c r="L80" s="2"/>
      <c r="M80" s="16"/>
      <c r="N80" s="20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6"/>
      <c r="N81" s="81" t="s">
        <v>140</v>
      </c>
      <c r="O81" s="80">
        <f>IF(O68&lt;=0,1,0)</f>
        <v>1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6"/>
      <c r="N82" s="20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78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6"/>
      <c r="N83" s="20"/>
      <c r="O83" s="52">
        <v>0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</row>
    <row r="84" spans="1:78" ht="23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7"/>
      <c r="N84" s="25" t="s">
        <v>8</v>
      </c>
      <c r="O84" s="18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</row>
    <row r="85" spans="1:78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</row>
    <row r="86" spans="1:78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78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</row>
    <row r="88" spans="1:78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</row>
    <row r="89" spans="1:78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78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78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</row>
    <row r="93" spans="1:78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</row>
    <row r="94" spans="1:78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</row>
    <row r="95" spans="1:78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78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</row>
    <row r="97" spans="1:78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78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46"/>
      <c r="R98" s="5"/>
      <c r="S98" s="5"/>
      <c r="T98" s="5"/>
      <c r="U98" s="5"/>
      <c r="V98" s="5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</row>
    <row r="99" spans="1:78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</row>
    <row r="100" spans="1:78" ht="15.75" thickBo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50" t="s">
        <v>126</v>
      </c>
      <c r="Y100" s="2"/>
      <c r="Z100" s="50" t="s">
        <v>128</v>
      </c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</row>
    <row r="101" spans="1:78" ht="15.75" thickBo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46" t="s">
        <v>117</v>
      </c>
      <c r="W101" s="5" t="s">
        <v>10</v>
      </c>
      <c r="X101" s="51">
        <f>RANK(Y101,$Y$101:$Y$111)</f>
        <v>1</v>
      </c>
      <c r="Y101" s="49">
        <f>'Drill Decision-detail'!V158</f>
        <v>1239.4621750958988</v>
      </c>
      <c r="Z101" s="54">
        <f>$H$29*$R$16*W14*O22</f>
        <v>0.0125</v>
      </c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</row>
    <row r="102" spans="1:78" ht="15.75" thickBo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46" t="s">
        <v>118</v>
      </c>
      <c r="W102" s="5" t="s">
        <v>10</v>
      </c>
      <c r="X102" s="51">
        <f aca="true" t="shared" si="0" ref="X102:X111">RANK(Y102,$Y$101:$Y$111)</f>
        <v>3</v>
      </c>
      <c r="Y102" s="49">
        <f>'Drill Decision-detail'!V159</f>
        <v>670.8574941676019</v>
      </c>
      <c r="Z102" s="54">
        <f>$H$29*$R$16*W16*O22</f>
        <v>0.025</v>
      </c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78" ht="15.75" thickBo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46" t="s">
        <v>119</v>
      </c>
      <c r="W103" s="5" t="s">
        <v>10</v>
      </c>
      <c r="X103" s="51">
        <f t="shared" si="0"/>
        <v>6</v>
      </c>
      <c r="Y103" s="49">
        <f>'Drill Decision-detail'!V160</f>
        <v>215.9737494249645</v>
      </c>
      <c r="Z103" s="54">
        <f>$H$29*$R$16*W18*O22</f>
        <v>0.0125</v>
      </c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78" ht="15.75" thickBo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46" t="s">
        <v>120</v>
      </c>
      <c r="W104" s="5" t="s">
        <v>10</v>
      </c>
      <c r="X104" s="51">
        <f t="shared" si="0"/>
        <v>2</v>
      </c>
      <c r="Y104" s="49">
        <f>'Drill Decision-detail'!V161</f>
        <v>903.7644548696151</v>
      </c>
      <c r="Z104" s="54">
        <f>$H$54*$R$41*W39*O47</f>
        <v>0.025</v>
      </c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78" ht="15.75" thickBo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46" t="s">
        <v>121</v>
      </c>
      <c r="W105" s="5" t="s">
        <v>10</v>
      </c>
      <c r="X105" s="51">
        <f t="shared" si="0"/>
        <v>4</v>
      </c>
      <c r="Y105" s="49">
        <f>'Drill Decision-detail'!V162</f>
        <v>481.11530447448513</v>
      </c>
      <c r="Z105" s="54">
        <f>$H$54*$R$41*W41*O47</f>
        <v>0.05</v>
      </c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78" ht="15.75" thickBo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46" t="s">
        <v>122</v>
      </c>
      <c r="W106" s="5" t="s">
        <v>10</v>
      </c>
      <c r="X106" s="51">
        <f t="shared" si="0"/>
        <v>8</v>
      </c>
      <c r="Y106" s="49">
        <f>'Drill Decision-detail'!V163</f>
        <v>142.9959841583811</v>
      </c>
      <c r="Z106" s="54">
        <f>$H$54*$R$41*W43*O47</f>
        <v>0.025</v>
      </c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78" ht="15.75" thickBo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46" t="s">
        <v>123</v>
      </c>
      <c r="W107" s="5" t="s">
        <v>10</v>
      </c>
      <c r="X107" s="51">
        <f t="shared" si="0"/>
        <v>5</v>
      </c>
      <c r="Y107" s="49">
        <f>'Drill Decision-detail'!V164</f>
        <v>426.53245369313356</v>
      </c>
      <c r="Z107" s="54">
        <f>$H$79*$R$66*W64*O72</f>
        <v>0</v>
      </c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</row>
    <row r="108" spans="1:78" ht="15.75" thickBo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46" t="s">
        <v>124</v>
      </c>
      <c r="W108" s="5" t="s">
        <v>10</v>
      </c>
      <c r="X108" s="51">
        <f t="shared" si="0"/>
        <v>7</v>
      </c>
      <c r="Y108" s="49">
        <f>'Drill Decision-detail'!V165</f>
        <v>211.37547772256073</v>
      </c>
      <c r="Z108" s="54">
        <f>$H$79*$R$66*W66*O72</f>
        <v>0</v>
      </c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</row>
    <row r="109" spans="1:78" ht="15.75" thickBo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46" t="s">
        <v>125</v>
      </c>
      <c r="W109" s="5" t="s">
        <v>10</v>
      </c>
      <c r="X109" s="51">
        <f t="shared" si="0"/>
        <v>9</v>
      </c>
      <c r="Y109" s="49">
        <f>'Drill Decision-detail'!V166</f>
        <v>39.24989694610254</v>
      </c>
      <c r="Z109" s="54">
        <f>$H$79*$R$66*W68*O72</f>
        <v>0</v>
      </c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</row>
    <row r="110" spans="1:78" ht="15.75" thickBo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46" t="s">
        <v>138</v>
      </c>
      <c r="W110" s="5" t="s">
        <v>10</v>
      </c>
      <c r="X110" s="51">
        <f t="shared" si="0"/>
        <v>11</v>
      </c>
      <c r="Y110" s="56">
        <f>'Drill Decision-detail'!V167</f>
        <v>-100</v>
      </c>
      <c r="Z110" s="53">
        <f>H29*R24*O22+H54*R49*O47+H79*R74*O72</f>
        <v>0.6000000000000001</v>
      </c>
      <c r="AA110" s="2"/>
      <c r="AB110" s="53">
        <f>Z110/SUM(Z101:Z110)</f>
        <v>0.8</v>
      </c>
      <c r="AC110" s="103" t="s">
        <v>150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</row>
    <row r="111" spans="1:78" ht="15.75" thickBo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46" t="s">
        <v>139</v>
      </c>
      <c r="W111" s="5" t="s">
        <v>10</v>
      </c>
      <c r="X111" s="51">
        <f t="shared" si="0"/>
        <v>10</v>
      </c>
      <c r="Y111" s="79">
        <v>0</v>
      </c>
      <c r="Z111" s="53">
        <f>H29*O31+H54*O56+H79*O81</f>
        <v>0.25</v>
      </c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</row>
    <row r="112" spans="1:78" ht="15.75" thickBo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55">
        <f>SUM(Z101:Z111)</f>
        <v>1</v>
      </c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</row>
    <row r="113" spans="1:78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78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1:78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78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1:78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</row>
    <row r="116" spans="1:78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</row>
    <row r="117" spans="1:78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</row>
    <row r="118" spans="1:78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</row>
    <row r="119" spans="1:78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3" t="s">
        <v>127</v>
      </c>
      <c r="N119" s="23" t="s">
        <v>130</v>
      </c>
      <c r="O119" s="23" t="s">
        <v>129</v>
      </c>
      <c r="P119" s="2"/>
      <c r="Q119" s="2"/>
      <c r="R119" s="2"/>
      <c r="S119" s="2"/>
      <c r="T119" s="2"/>
      <c r="U119" s="46" t="s">
        <v>134</v>
      </c>
      <c r="V119" s="70" t="s">
        <v>133</v>
      </c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46" t="s">
        <v>134</v>
      </c>
      <c r="AJ119" s="70" t="s">
        <v>135</v>
      </c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</row>
    <row r="120" spans="1:78" ht="15">
      <c r="A120" s="2"/>
      <c r="B120" s="2"/>
      <c r="C120" s="2"/>
      <c r="D120" s="2"/>
      <c r="E120" s="2"/>
      <c r="F120" s="2"/>
      <c r="G120" s="2">
        <f>IF(M120&lt;0,0,1)</f>
        <v>0</v>
      </c>
      <c r="H120" s="2"/>
      <c r="I120" s="2">
        <f>IF(G120&lt;&gt;G121,1,0)</f>
        <v>0</v>
      </c>
      <c r="J120" s="72">
        <f>SUM(H120:I120)</f>
        <v>0</v>
      </c>
      <c r="K120" s="2"/>
      <c r="L120" s="2"/>
      <c r="M120" s="47">
        <f>M121</f>
        <v>-100</v>
      </c>
      <c r="N120" s="69">
        <v>0</v>
      </c>
      <c r="O120" s="69">
        <v>0</v>
      </c>
      <c r="P120" s="2"/>
      <c r="Q120" s="2"/>
      <c r="R120" s="2"/>
      <c r="S120" s="2"/>
      <c r="T120" s="2"/>
      <c r="U120" s="2"/>
      <c r="V120" s="50">
        <v>1</v>
      </c>
      <c r="W120" s="50">
        <v>2</v>
      </c>
      <c r="X120" s="50">
        <v>3</v>
      </c>
      <c r="Y120" s="50">
        <v>4</v>
      </c>
      <c r="Z120" s="50">
        <v>5</v>
      </c>
      <c r="AA120" s="50">
        <v>6</v>
      </c>
      <c r="AB120" s="50">
        <v>7</v>
      </c>
      <c r="AC120" s="50">
        <v>8</v>
      </c>
      <c r="AD120" s="50">
        <v>9</v>
      </c>
      <c r="AE120" s="50">
        <v>10</v>
      </c>
      <c r="AF120" s="50">
        <v>11</v>
      </c>
      <c r="AG120" s="2"/>
      <c r="AH120" s="2"/>
      <c r="AI120" s="2"/>
      <c r="AJ120" s="50">
        <v>1</v>
      </c>
      <c r="AK120" s="50">
        <v>2</v>
      </c>
      <c r="AL120" s="50">
        <v>3</v>
      </c>
      <c r="AM120" s="50">
        <v>4</v>
      </c>
      <c r="AN120" s="50">
        <v>5</v>
      </c>
      <c r="AO120" s="50">
        <v>6</v>
      </c>
      <c r="AP120" s="50">
        <v>7</v>
      </c>
      <c r="AQ120" s="50">
        <v>8</v>
      </c>
      <c r="AR120" s="50">
        <v>9</v>
      </c>
      <c r="AS120" s="50">
        <v>10</v>
      </c>
      <c r="AT120" s="50">
        <v>11</v>
      </c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</row>
    <row r="121" spans="1:78" ht="15">
      <c r="A121" s="2"/>
      <c r="B121" s="2"/>
      <c r="C121" s="2"/>
      <c r="D121" s="2"/>
      <c r="E121" s="2"/>
      <c r="F121" s="2"/>
      <c r="G121" s="2">
        <f aca="true" t="shared" si="1" ref="G121:G131">IF(M121&lt;0,0,1)</f>
        <v>0</v>
      </c>
      <c r="H121" s="2">
        <f>IF(G121&lt;&gt;G120,1,0)</f>
        <v>0</v>
      </c>
      <c r="I121" s="2">
        <f aca="true" t="shared" si="2" ref="I121:I130">IF(G121&lt;&gt;G122,1,0)</f>
        <v>1</v>
      </c>
      <c r="J121" s="73">
        <f aca="true" t="shared" si="3" ref="J121:J131">SUM(H121:I121)</f>
        <v>1</v>
      </c>
      <c r="K121" s="2"/>
      <c r="L121" s="2"/>
      <c r="M121" s="48">
        <f>AF132</f>
        <v>-100</v>
      </c>
      <c r="N121" s="63">
        <f>O121</f>
        <v>0.6000000000000001</v>
      </c>
      <c r="O121" s="63">
        <f>AT132</f>
        <v>0.6000000000000001</v>
      </c>
      <c r="P121" s="2"/>
      <c r="Q121" s="2"/>
      <c r="R121" s="2"/>
      <c r="S121" s="2"/>
      <c r="T121" s="2"/>
      <c r="U121" s="2"/>
      <c r="V121" s="10">
        <f>IF($X101=V$120,$Y101,0)</f>
        <v>1239.4621750958988</v>
      </c>
      <c r="W121" s="10">
        <f aca="true" t="shared" si="4" ref="W121:AE121">IF($X101=W$120,$Y101,0)</f>
        <v>0</v>
      </c>
      <c r="X121" s="10">
        <f t="shared" si="4"/>
        <v>0</v>
      </c>
      <c r="Y121" s="10">
        <f t="shared" si="4"/>
        <v>0</v>
      </c>
      <c r="Z121" s="10">
        <f t="shared" si="4"/>
        <v>0</v>
      </c>
      <c r="AA121" s="10">
        <f t="shared" si="4"/>
        <v>0</v>
      </c>
      <c r="AB121" s="10">
        <f t="shared" si="4"/>
        <v>0</v>
      </c>
      <c r="AC121" s="10">
        <f t="shared" si="4"/>
        <v>0</v>
      </c>
      <c r="AD121" s="10">
        <f t="shared" si="4"/>
        <v>0</v>
      </c>
      <c r="AE121" s="10">
        <f t="shared" si="4"/>
        <v>0</v>
      </c>
      <c r="AF121" s="10">
        <f aca="true" t="shared" si="5" ref="AF121:AF131">IF($X101=AF$120,$Y101,0)</f>
        <v>0</v>
      </c>
      <c r="AG121" s="2"/>
      <c r="AH121" s="2"/>
      <c r="AI121" s="2"/>
      <c r="AJ121" s="61">
        <f aca="true" t="shared" si="6" ref="AJ121:AT121">IF(AJ$120=$X101,$Z101,0)</f>
        <v>0.0125</v>
      </c>
      <c r="AK121" s="61">
        <f t="shared" si="6"/>
        <v>0</v>
      </c>
      <c r="AL121" s="61">
        <f t="shared" si="6"/>
        <v>0</v>
      </c>
      <c r="AM121" s="61">
        <f t="shared" si="6"/>
        <v>0</v>
      </c>
      <c r="AN121" s="61">
        <f t="shared" si="6"/>
        <v>0</v>
      </c>
      <c r="AO121" s="61">
        <f t="shared" si="6"/>
        <v>0</v>
      </c>
      <c r="AP121" s="61">
        <f t="shared" si="6"/>
        <v>0</v>
      </c>
      <c r="AQ121" s="61">
        <f t="shared" si="6"/>
        <v>0</v>
      </c>
      <c r="AR121" s="61">
        <f t="shared" si="6"/>
        <v>0</v>
      </c>
      <c r="AS121" s="61">
        <f t="shared" si="6"/>
        <v>0</v>
      </c>
      <c r="AT121" s="61">
        <f t="shared" si="6"/>
        <v>0</v>
      </c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</row>
    <row r="122" spans="1:78" ht="15">
      <c r="A122" s="2"/>
      <c r="B122" s="2"/>
      <c r="C122" s="2"/>
      <c r="D122" s="2"/>
      <c r="E122" s="2"/>
      <c r="F122" s="2"/>
      <c r="G122" s="2">
        <f t="shared" si="1"/>
        <v>1</v>
      </c>
      <c r="H122" s="2">
        <f aca="true" t="shared" si="7" ref="H122:H131">IF(G122&lt;&gt;G121,1,0)</f>
        <v>1</v>
      </c>
      <c r="I122" s="2">
        <f t="shared" si="2"/>
        <v>0</v>
      </c>
      <c r="J122" s="73">
        <f t="shared" si="3"/>
        <v>1</v>
      </c>
      <c r="K122" s="2"/>
      <c r="L122" s="2"/>
      <c r="M122" s="48">
        <f>AE132</f>
        <v>0</v>
      </c>
      <c r="N122" s="63">
        <f aca="true" t="shared" si="8" ref="N122:N131">N121+O122</f>
        <v>0.8500000000000001</v>
      </c>
      <c r="O122" s="63">
        <f>AS132</f>
        <v>0.25</v>
      </c>
      <c r="P122" s="2"/>
      <c r="Q122" s="2"/>
      <c r="R122" s="2"/>
      <c r="S122" s="2"/>
      <c r="T122" s="2"/>
      <c r="U122" s="2"/>
      <c r="V122" s="10">
        <f aca="true" t="shared" si="9" ref="V122:AE131">IF($X102=V$120,$Y102,0)</f>
        <v>0</v>
      </c>
      <c r="W122" s="10">
        <f t="shared" si="9"/>
        <v>0</v>
      </c>
      <c r="X122" s="10">
        <f t="shared" si="9"/>
        <v>670.8574941676019</v>
      </c>
      <c r="Y122" s="10">
        <f t="shared" si="9"/>
        <v>0</v>
      </c>
      <c r="Z122" s="10">
        <f t="shared" si="9"/>
        <v>0</v>
      </c>
      <c r="AA122" s="10">
        <f t="shared" si="9"/>
        <v>0</v>
      </c>
      <c r="AB122" s="10">
        <f t="shared" si="9"/>
        <v>0</v>
      </c>
      <c r="AC122" s="10">
        <f t="shared" si="9"/>
        <v>0</v>
      </c>
      <c r="AD122" s="10">
        <f t="shared" si="9"/>
        <v>0</v>
      </c>
      <c r="AE122" s="10">
        <f t="shared" si="9"/>
        <v>0</v>
      </c>
      <c r="AF122" s="10">
        <f t="shared" si="5"/>
        <v>0</v>
      </c>
      <c r="AG122" s="2"/>
      <c r="AH122" s="2"/>
      <c r="AI122" s="2"/>
      <c r="AJ122" s="61">
        <f aca="true" t="shared" si="10" ref="AJ122:AT122">IF(AJ$120=$X102,$Z102,0)</f>
        <v>0</v>
      </c>
      <c r="AK122" s="61">
        <f t="shared" si="10"/>
        <v>0</v>
      </c>
      <c r="AL122" s="61">
        <f t="shared" si="10"/>
        <v>0.025</v>
      </c>
      <c r="AM122" s="61">
        <f t="shared" si="10"/>
        <v>0</v>
      </c>
      <c r="AN122" s="61">
        <f t="shared" si="10"/>
        <v>0</v>
      </c>
      <c r="AO122" s="61">
        <f t="shared" si="10"/>
        <v>0</v>
      </c>
      <c r="AP122" s="61">
        <f t="shared" si="10"/>
        <v>0</v>
      </c>
      <c r="AQ122" s="61">
        <f t="shared" si="10"/>
        <v>0</v>
      </c>
      <c r="AR122" s="61">
        <f t="shared" si="10"/>
        <v>0</v>
      </c>
      <c r="AS122" s="61">
        <f t="shared" si="10"/>
        <v>0</v>
      </c>
      <c r="AT122" s="61">
        <f t="shared" si="10"/>
        <v>0</v>
      </c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</row>
    <row r="123" spans="1:78" ht="15">
      <c r="A123" s="2"/>
      <c r="B123" s="2"/>
      <c r="C123" s="2"/>
      <c r="D123" s="2"/>
      <c r="E123" s="2"/>
      <c r="F123" s="2"/>
      <c r="G123" s="2">
        <f t="shared" si="1"/>
        <v>1</v>
      </c>
      <c r="H123" s="2">
        <f t="shared" si="7"/>
        <v>0</v>
      </c>
      <c r="I123" s="2">
        <f t="shared" si="2"/>
        <v>0</v>
      </c>
      <c r="J123" s="73">
        <f t="shared" si="3"/>
        <v>0</v>
      </c>
      <c r="K123" s="2"/>
      <c r="L123" s="2"/>
      <c r="M123" s="48">
        <f>AD132</f>
        <v>39.24989694610254</v>
      </c>
      <c r="N123" s="63">
        <f t="shared" si="8"/>
        <v>0.8500000000000001</v>
      </c>
      <c r="O123" s="63">
        <f>AR132</f>
        <v>0</v>
      </c>
      <c r="P123" s="2"/>
      <c r="Q123" s="2"/>
      <c r="R123" s="2"/>
      <c r="S123" s="2"/>
      <c r="T123" s="2"/>
      <c r="U123" s="2"/>
      <c r="V123" s="10">
        <f t="shared" si="9"/>
        <v>0</v>
      </c>
      <c r="W123" s="10">
        <f t="shared" si="9"/>
        <v>0</v>
      </c>
      <c r="X123" s="10">
        <f t="shared" si="9"/>
        <v>0</v>
      </c>
      <c r="Y123" s="10">
        <f t="shared" si="9"/>
        <v>0</v>
      </c>
      <c r="Z123" s="10">
        <f t="shared" si="9"/>
        <v>0</v>
      </c>
      <c r="AA123" s="10">
        <f t="shared" si="9"/>
        <v>215.9737494249645</v>
      </c>
      <c r="AB123" s="10">
        <f t="shared" si="9"/>
        <v>0</v>
      </c>
      <c r="AC123" s="10">
        <f t="shared" si="9"/>
        <v>0</v>
      </c>
      <c r="AD123" s="10">
        <f t="shared" si="9"/>
        <v>0</v>
      </c>
      <c r="AE123" s="10">
        <f t="shared" si="9"/>
        <v>0</v>
      </c>
      <c r="AF123" s="10">
        <f t="shared" si="5"/>
        <v>0</v>
      </c>
      <c r="AG123" s="2"/>
      <c r="AH123" s="2"/>
      <c r="AI123" s="2"/>
      <c r="AJ123" s="61">
        <f aca="true" t="shared" si="11" ref="AJ123:AT123">IF(AJ$120=$X103,$Z103,0)</f>
        <v>0</v>
      </c>
      <c r="AK123" s="61">
        <f t="shared" si="11"/>
        <v>0</v>
      </c>
      <c r="AL123" s="61">
        <f t="shared" si="11"/>
        <v>0</v>
      </c>
      <c r="AM123" s="61">
        <f t="shared" si="11"/>
        <v>0</v>
      </c>
      <c r="AN123" s="61">
        <f t="shared" si="11"/>
        <v>0</v>
      </c>
      <c r="AO123" s="61">
        <f t="shared" si="11"/>
        <v>0.0125</v>
      </c>
      <c r="AP123" s="61">
        <f t="shared" si="11"/>
        <v>0</v>
      </c>
      <c r="AQ123" s="61">
        <f t="shared" si="11"/>
        <v>0</v>
      </c>
      <c r="AR123" s="61">
        <f t="shared" si="11"/>
        <v>0</v>
      </c>
      <c r="AS123" s="61">
        <f t="shared" si="11"/>
        <v>0</v>
      </c>
      <c r="AT123" s="61">
        <f t="shared" si="11"/>
        <v>0</v>
      </c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</row>
    <row r="124" spans="1:78" ht="15">
      <c r="A124" s="2"/>
      <c r="B124" s="2"/>
      <c r="C124" s="2"/>
      <c r="D124" s="2"/>
      <c r="E124" s="2"/>
      <c r="F124" s="2"/>
      <c r="G124" s="2">
        <f t="shared" si="1"/>
        <v>1</v>
      </c>
      <c r="H124" s="2">
        <f t="shared" si="7"/>
        <v>0</v>
      </c>
      <c r="I124" s="2">
        <f t="shared" si="2"/>
        <v>0</v>
      </c>
      <c r="J124" s="73">
        <f t="shared" si="3"/>
        <v>0</v>
      </c>
      <c r="K124" s="2"/>
      <c r="L124" s="2"/>
      <c r="M124" s="48">
        <f>AC132</f>
        <v>142.9959841583811</v>
      </c>
      <c r="N124" s="63">
        <f t="shared" si="8"/>
        <v>0.8750000000000001</v>
      </c>
      <c r="O124" s="63">
        <f>AQ132</f>
        <v>0.025</v>
      </c>
      <c r="P124" s="2"/>
      <c r="Q124" s="2"/>
      <c r="R124" s="2"/>
      <c r="S124" s="2"/>
      <c r="T124" s="2"/>
      <c r="U124" s="2"/>
      <c r="V124" s="10">
        <f t="shared" si="9"/>
        <v>0</v>
      </c>
      <c r="W124" s="10">
        <f t="shared" si="9"/>
        <v>903.7644548696151</v>
      </c>
      <c r="X124" s="10">
        <f t="shared" si="9"/>
        <v>0</v>
      </c>
      <c r="Y124" s="10">
        <f t="shared" si="9"/>
        <v>0</v>
      </c>
      <c r="Z124" s="10">
        <f t="shared" si="9"/>
        <v>0</v>
      </c>
      <c r="AA124" s="10">
        <f t="shared" si="9"/>
        <v>0</v>
      </c>
      <c r="AB124" s="10">
        <f t="shared" si="9"/>
        <v>0</v>
      </c>
      <c r="AC124" s="10">
        <f t="shared" si="9"/>
        <v>0</v>
      </c>
      <c r="AD124" s="10">
        <f t="shared" si="9"/>
        <v>0</v>
      </c>
      <c r="AE124" s="10">
        <f t="shared" si="9"/>
        <v>0</v>
      </c>
      <c r="AF124" s="10">
        <f t="shared" si="5"/>
        <v>0</v>
      </c>
      <c r="AG124" s="2"/>
      <c r="AH124" s="2"/>
      <c r="AI124" s="2"/>
      <c r="AJ124" s="61">
        <f aca="true" t="shared" si="12" ref="AJ124:AT124">IF(AJ$120=$X104,$Z104,0)</f>
        <v>0</v>
      </c>
      <c r="AK124" s="61">
        <f t="shared" si="12"/>
        <v>0.025</v>
      </c>
      <c r="AL124" s="61">
        <f t="shared" si="12"/>
        <v>0</v>
      </c>
      <c r="AM124" s="61">
        <f t="shared" si="12"/>
        <v>0</v>
      </c>
      <c r="AN124" s="61">
        <f t="shared" si="12"/>
        <v>0</v>
      </c>
      <c r="AO124" s="61">
        <f t="shared" si="12"/>
        <v>0</v>
      </c>
      <c r="AP124" s="61">
        <f t="shared" si="12"/>
        <v>0</v>
      </c>
      <c r="AQ124" s="61">
        <f t="shared" si="12"/>
        <v>0</v>
      </c>
      <c r="AR124" s="61">
        <f t="shared" si="12"/>
        <v>0</v>
      </c>
      <c r="AS124" s="61">
        <f t="shared" si="12"/>
        <v>0</v>
      </c>
      <c r="AT124" s="61">
        <f t="shared" si="12"/>
        <v>0</v>
      </c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</row>
    <row r="125" spans="1:78" ht="15">
      <c r="A125" s="2"/>
      <c r="B125" s="2"/>
      <c r="C125" s="2"/>
      <c r="D125" s="2"/>
      <c r="E125" s="2"/>
      <c r="F125" s="2"/>
      <c r="G125" s="2">
        <f t="shared" si="1"/>
        <v>1</v>
      </c>
      <c r="H125" s="2">
        <f t="shared" si="7"/>
        <v>0</v>
      </c>
      <c r="I125" s="2">
        <f t="shared" si="2"/>
        <v>0</v>
      </c>
      <c r="J125" s="73">
        <f t="shared" si="3"/>
        <v>0</v>
      </c>
      <c r="K125" s="2"/>
      <c r="L125" s="2"/>
      <c r="M125" s="48">
        <f>AB132</f>
        <v>211.37547772256073</v>
      </c>
      <c r="N125" s="63">
        <f t="shared" si="8"/>
        <v>0.8750000000000001</v>
      </c>
      <c r="O125" s="63">
        <f>AP132</f>
        <v>0</v>
      </c>
      <c r="P125" s="2"/>
      <c r="Q125" s="2"/>
      <c r="R125" s="2"/>
      <c r="S125" s="2"/>
      <c r="T125" s="2"/>
      <c r="U125" s="2"/>
      <c r="V125" s="10">
        <f t="shared" si="9"/>
        <v>0</v>
      </c>
      <c r="W125" s="10">
        <f t="shared" si="9"/>
        <v>0</v>
      </c>
      <c r="X125" s="10">
        <f t="shared" si="9"/>
        <v>0</v>
      </c>
      <c r="Y125" s="10">
        <f t="shared" si="9"/>
        <v>481.11530447448513</v>
      </c>
      <c r="Z125" s="10">
        <f t="shared" si="9"/>
        <v>0</v>
      </c>
      <c r="AA125" s="10">
        <f t="shared" si="9"/>
        <v>0</v>
      </c>
      <c r="AB125" s="10">
        <f t="shared" si="9"/>
        <v>0</v>
      </c>
      <c r="AC125" s="10">
        <f t="shared" si="9"/>
        <v>0</v>
      </c>
      <c r="AD125" s="10">
        <f t="shared" si="9"/>
        <v>0</v>
      </c>
      <c r="AE125" s="10">
        <f t="shared" si="9"/>
        <v>0</v>
      </c>
      <c r="AF125" s="10">
        <f t="shared" si="5"/>
        <v>0</v>
      </c>
      <c r="AG125" s="2"/>
      <c r="AH125" s="2"/>
      <c r="AI125" s="2"/>
      <c r="AJ125" s="61">
        <f aca="true" t="shared" si="13" ref="AJ125:AT125">IF(AJ$120=$X105,$Z105,0)</f>
        <v>0</v>
      </c>
      <c r="AK125" s="61">
        <f t="shared" si="13"/>
        <v>0</v>
      </c>
      <c r="AL125" s="61">
        <f t="shared" si="13"/>
        <v>0</v>
      </c>
      <c r="AM125" s="61">
        <f t="shared" si="13"/>
        <v>0.05</v>
      </c>
      <c r="AN125" s="61">
        <f t="shared" si="13"/>
        <v>0</v>
      </c>
      <c r="AO125" s="61">
        <f t="shared" si="13"/>
        <v>0</v>
      </c>
      <c r="AP125" s="61">
        <f t="shared" si="13"/>
        <v>0</v>
      </c>
      <c r="AQ125" s="61">
        <f t="shared" si="13"/>
        <v>0</v>
      </c>
      <c r="AR125" s="61">
        <f t="shared" si="13"/>
        <v>0</v>
      </c>
      <c r="AS125" s="61">
        <f t="shared" si="13"/>
        <v>0</v>
      </c>
      <c r="AT125" s="61">
        <f t="shared" si="13"/>
        <v>0</v>
      </c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</row>
    <row r="126" spans="1:78" ht="15">
      <c r="A126" s="2"/>
      <c r="B126" s="2"/>
      <c r="C126" s="2"/>
      <c r="D126" s="2"/>
      <c r="E126" s="2"/>
      <c r="F126" s="2"/>
      <c r="G126" s="2">
        <f t="shared" si="1"/>
        <v>1</v>
      </c>
      <c r="H126" s="2">
        <f t="shared" si="7"/>
        <v>0</v>
      </c>
      <c r="I126" s="2">
        <f t="shared" si="2"/>
        <v>0</v>
      </c>
      <c r="J126" s="73">
        <f t="shared" si="3"/>
        <v>0</v>
      </c>
      <c r="K126" s="2"/>
      <c r="L126" s="2"/>
      <c r="M126" s="48">
        <f>AA132</f>
        <v>215.9737494249645</v>
      </c>
      <c r="N126" s="63">
        <f t="shared" si="8"/>
        <v>0.8875000000000001</v>
      </c>
      <c r="O126" s="63">
        <f>AO132</f>
        <v>0.0125</v>
      </c>
      <c r="P126" s="2"/>
      <c r="Q126" s="2"/>
      <c r="R126" s="2"/>
      <c r="S126" s="2"/>
      <c r="T126" s="2"/>
      <c r="U126" s="2"/>
      <c r="V126" s="10">
        <f t="shared" si="9"/>
        <v>0</v>
      </c>
      <c r="W126" s="10">
        <f t="shared" si="9"/>
        <v>0</v>
      </c>
      <c r="X126" s="10">
        <f t="shared" si="9"/>
        <v>0</v>
      </c>
      <c r="Y126" s="10">
        <f t="shared" si="9"/>
        <v>0</v>
      </c>
      <c r="Z126" s="10">
        <f t="shared" si="9"/>
        <v>0</v>
      </c>
      <c r="AA126" s="10">
        <f t="shared" si="9"/>
        <v>0</v>
      </c>
      <c r="AB126" s="10">
        <f t="shared" si="9"/>
        <v>0</v>
      </c>
      <c r="AC126" s="10">
        <f t="shared" si="9"/>
        <v>142.9959841583811</v>
      </c>
      <c r="AD126" s="10">
        <f t="shared" si="9"/>
        <v>0</v>
      </c>
      <c r="AE126" s="10">
        <f t="shared" si="9"/>
        <v>0</v>
      </c>
      <c r="AF126" s="10">
        <f t="shared" si="5"/>
        <v>0</v>
      </c>
      <c r="AG126" s="2"/>
      <c r="AH126" s="2"/>
      <c r="AI126" s="2"/>
      <c r="AJ126" s="61">
        <f aca="true" t="shared" si="14" ref="AJ126:AT126">IF(AJ$120=$X106,$Z106,0)</f>
        <v>0</v>
      </c>
      <c r="AK126" s="61">
        <f t="shared" si="14"/>
        <v>0</v>
      </c>
      <c r="AL126" s="61">
        <f t="shared" si="14"/>
        <v>0</v>
      </c>
      <c r="AM126" s="61">
        <f t="shared" si="14"/>
        <v>0</v>
      </c>
      <c r="AN126" s="61">
        <f t="shared" si="14"/>
        <v>0</v>
      </c>
      <c r="AO126" s="61">
        <f t="shared" si="14"/>
        <v>0</v>
      </c>
      <c r="AP126" s="61">
        <f t="shared" si="14"/>
        <v>0</v>
      </c>
      <c r="AQ126" s="61">
        <f t="shared" si="14"/>
        <v>0.025</v>
      </c>
      <c r="AR126" s="61">
        <f t="shared" si="14"/>
        <v>0</v>
      </c>
      <c r="AS126" s="61">
        <f t="shared" si="14"/>
        <v>0</v>
      </c>
      <c r="AT126" s="61">
        <f t="shared" si="14"/>
        <v>0</v>
      </c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</row>
    <row r="127" spans="1:78" ht="15">
      <c r="A127" s="2"/>
      <c r="B127" s="2"/>
      <c r="C127" s="2"/>
      <c r="D127" s="2"/>
      <c r="E127" s="2"/>
      <c r="F127" s="2"/>
      <c r="G127" s="2">
        <f t="shared" si="1"/>
        <v>1</v>
      </c>
      <c r="H127" s="2">
        <f t="shared" si="7"/>
        <v>0</v>
      </c>
      <c r="I127" s="2">
        <f t="shared" si="2"/>
        <v>0</v>
      </c>
      <c r="J127" s="73">
        <f t="shared" si="3"/>
        <v>0</v>
      </c>
      <c r="K127" s="2"/>
      <c r="L127" s="2"/>
      <c r="M127" s="48">
        <f>Z132</f>
        <v>426.53245369313356</v>
      </c>
      <c r="N127" s="63">
        <f t="shared" si="8"/>
        <v>0.8875000000000001</v>
      </c>
      <c r="O127" s="63">
        <f>AN132</f>
        <v>0</v>
      </c>
      <c r="P127" s="2"/>
      <c r="Q127" s="2"/>
      <c r="R127" s="2"/>
      <c r="S127" s="2"/>
      <c r="T127" s="2"/>
      <c r="U127" s="2"/>
      <c r="V127" s="10">
        <f t="shared" si="9"/>
        <v>0</v>
      </c>
      <c r="W127" s="10">
        <f t="shared" si="9"/>
        <v>0</v>
      </c>
      <c r="X127" s="10">
        <f t="shared" si="9"/>
        <v>0</v>
      </c>
      <c r="Y127" s="10">
        <f t="shared" si="9"/>
        <v>0</v>
      </c>
      <c r="Z127" s="10">
        <f t="shared" si="9"/>
        <v>426.53245369313356</v>
      </c>
      <c r="AA127" s="10">
        <f t="shared" si="9"/>
        <v>0</v>
      </c>
      <c r="AB127" s="10">
        <f t="shared" si="9"/>
        <v>0</v>
      </c>
      <c r="AC127" s="10">
        <f t="shared" si="9"/>
        <v>0</v>
      </c>
      <c r="AD127" s="10">
        <f t="shared" si="9"/>
        <v>0</v>
      </c>
      <c r="AE127" s="10">
        <f t="shared" si="9"/>
        <v>0</v>
      </c>
      <c r="AF127" s="10">
        <f t="shared" si="5"/>
        <v>0</v>
      </c>
      <c r="AG127" s="2"/>
      <c r="AH127" s="2"/>
      <c r="AI127" s="2"/>
      <c r="AJ127" s="61">
        <f aca="true" t="shared" si="15" ref="AJ127:AT127">IF(AJ$120=$X107,$Z107,0)</f>
        <v>0</v>
      </c>
      <c r="AK127" s="61">
        <f t="shared" si="15"/>
        <v>0</v>
      </c>
      <c r="AL127" s="61">
        <f t="shared" si="15"/>
        <v>0</v>
      </c>
      <c r="AM127" s="61">
        <f t="shared" si="15"/>
        <v>0</v>
      </c>
      <c r="AN127" s="61">
        <f t="shared" si="15"/>
        <v>0</v>
      </c>
      <c r="AO127" s="61">
        <f t="shared" si="15"/>
        <v>0</v>
      </c>
      <c r="AP127" s="61">
        <f t="shared" si="15"/>
        <v>0</v>
      </c>
      <c r="AQ127" s="61">
        <f t="shared" si="15"/>
        <v>0</v>
      </c>
      <c r="AR127" s="61">
        <f t="shared" si="15"/>
        <v>0</v>
      </c>
      <c r="AS127" s="61">
        <f t="shared" si="15"/>
        <v>0</v>
      </c>
      <c r="AT127" s="61">
        <f t="shared" si="15"/>
        <v>0</v>
      </c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</row>
    <row r="128" spans="1:78" ht="15">
      <c r="A128" s="2"/>
      <c r="B128" s="2"/>
      <c r="C128" s="2"/>
      <c r="D128" s="2"/>
      <c r="E128" s="2"/>
      <c r="F128" s="2"/>
      <c r="G128" s="2">
        <f t="shared" si="1"/>
        <v>1</v>
      </c>
      <c r="H128" s="2">
        <f t="shared" si="7"/>
        <v>0</v>
      </c>
      <c r="I128" s="2">
        <f t="shared" si="2"/>
        <v>0</v>
      </c>
      <c r="J128" s="73">
        <f t="shared" si="3"/>
        <v>0</v>
      </c>
      <c r="K128" s="2"/>
      <c r="L128" s="2"/>
      <c r="M128" s="48">
        <f>Y132</f>
        <v>481.11530447448513</v>
      </c>
      <c r="N128" s="63">
        <f t="shared" si="8"/>
        <v>0.9375000000000001</v>
      </c>
      <c r="O128" s="63">
        <f>AM132</f>
        <v>0.05</v>
      </c>
      <c r="P128" s="2"/>
      <c r="Q128" s="2"/>
      <c r="R128" s="2"/>
      <c r="S128" s="2"/>
      <c r="T128" s="2"/>
      <c r="U128" s="2"/>
      <c r="V128" s="10">
        <f t="shared" si="9"/>
        <v>0</v>
      </c>
      <c r="W128" s="10">
        <f t="shared" si="9"/>
        <v>0</v>
      </c>
      <c r="X128" s="10">
        <f t="shared" si="9"/>
        <v>0</v>
      </c>
      <c r="Y128" s="10">
        <f t="shared" si="9"/>
        <v>0</v>
      </c>
      <c r="Z128" s="10">
        <f t="shared" si="9"/>
        <v>0</v>
      </c>
      <c r="AA128" s="10">
        <f t="shared" si="9"/>
        <v>0</v>
      </c>
      <c r="AB128" s="10">
        <f t="shared" si="9"/>
        <v>211.37547772256073</v>
      </c>
      <c r="AC128" s="10">
        <f t="shared" si="9"/>
        <v>0</v>
      </c>
      <c r="AD128" s="10">
        <f t="shared" si="9"/>
        <v>0</v>
      </c>
      <c r="AE128" s="10">
        <f t="shared" si="9"/>
        <v>0</v>
      </c>
      <c r="AF128" s="10">
        <f t="shared" si="5"/>
        <v>0</v>
      </c>
      <c r="AG128" s="2"/>
      <c r="AH128" s="2"/>
      <c r="AI128" s="2"/>
      <c r="AJ128" s="61">
        <f aca="true" t="shared" si="16" ref="AJ128:AT128">IF(AJ$120=$X108,$Z108,0)</f>
        <v>0</v>
      </c>
      <c r="AK128" s="61">
        <f t="shared" si="16"/>
        <v>0</v>
      </c>
      <c r="AL128" s="61">
        <f t="shared" si="16"/>
        <v>0</v>
      </c>
      <c r="AM128" s="61">
        <f t="shared" si="16"/>
        <v>0</v>
      </c>
      <c r="AN128" s="61">
        <f t="shared" si="16"/>
        <v>0</v>
      </c>
      <c r="AO128" s="61">
        <f t="shared" si="16"/>
        <v>0</v>
      </c>
      <c r="AP128" s="61">
        <f t="shared" si="16"/>
        <v>0</v>
      </c>
      <c r="AQ128" s="61">
        <f t="shared" si="16"/>
        <v>0</v>
      </c>
      <c r="AR128" s="61">
        <f t="shared" si="16"/>
        <v>0</v>
      </c>
      <c r="AS128" s="61">
        <f t="shared" si="16"/>
        <v>0</v>
      </c>
      <c r="AT128" s="61">
        <f t="shared" si="16"/>
        <v>0</v>
      </c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</row>
    <row r="129" spans="1:78" ht="15">
      <c r="A129" s="2"/>
      <c r="B129" s="2"/>
      <c r="C129" s="2"/>
      <c r="D129" s="2"/>
      <c r="E129" s="2"/>
      <c r="F129" s="2"/>
      <c r="G129" s="2">
        <f t="shared" si="1"/>
        <v>1</v>
      </c>
      <c r="H129" s="2">
        <f t="shared" si="7"/>
        <v>0</v>
      </c>
      <c r="I129" s="2">
        <f t="shared" si="2"/>
        <v>0</v>
      </c>
      <c r="J129" s="73">
        <f t="shared" si="3"/>
        <v>0</v>
      </c>
      <c r="K129" s="2"/>
      <c r="L129" s="2"/>
      <c r="M129" s="48">
        <f>X132</f>
        <v>670.8574941676019</v>
      </c>
      <c r="N129" s="63">
        <f t="shared" si="8"/>
        <v>0.9625000000000001</v>
      </c>
      <c r="O129" s="63">
        <f>AL132</f>
        <v>0.025</v>
      </c>
      <c r="P129" s="2"/>
      <c r="Q129" s="2"/>
      <c r="R129" s="2"/>
      <c r="S129" s="2"/>
      <c r="T129" s="2"/>
      <c r="U129" s="2"/>
      <c r="V129" s="10">
        <f t="shared" si="9"/>
        <v>0</v>
      </c>
      <c r="W129" s="10">
        <f t="shared" si="9"/>
        <v>0</v>
      </c>
      <c r="X129" s="10">
        <f t="shared" si="9"/>
        <v>0</v>
      </c>
      <c r="Y129" s="10">
        <f t="shared" si="9"/>
        <v>0</v>
      </c>
      <c r="Z129" s="10">
        <f t="shared" si="9"/>
        <v>0</v>
      </c>
      <c r="AA129" s="10">
        <f t="shared" si="9"/>
        <v>0</v>
      </c>
      <c r="AB129" s="10">
        <f t="shared" si="9"/>
        <v>0</v>
      </c>
      <c r="AC129" s="10">
        <f t="shared" si="9"/>
        <v>0</v>
      </c>
      <c r="AD129" s="10">
        <f t="shared" si="9"/>
        <v>39.24989694610254</v>
      </c>
      <c r="AE129" s="10">
        <f t="shared" si="9"/>
        <v>0</v>
      </c>
      <c r="AF129" s="10">
        <f t="shared" si="5"/>
        <v>0</v>
      </c>
      <c r="AG129" s="2"/>
      <c r="AH129" s="2"/>
      <c r="AI129" s="2"/>
      <c r="AJ129" s="61">
        <f aca="true" t="shared" si="17" ref="AJ129:AT129">IF(AJ$120=$X109,$Z109,0)</f>
        <v>0</v>
      </c>
      <c r="AK129" s="61">
        <f t="shared" si="17"/>
        <v>0</v>
      </c>
      <c r="AL129" s="61">
        <f t="shared" si="17"/>
        <v>0</v>
      </c>
      <c r="AM129" s="61">
        <f t="shared" si="17"/>
        <v>0</v>
      </c>
      <c r="AN129" s="61">
        <f t="shared" si="17"/>
        <v>0</v>
      </c>
      <c r="AO129" s="61">
        <f t="shared" si="17"/>
        <v>0</v>
      </c>
      <c r="AP129" s="61">
        <f t="shared" si="17"/>
        <v>0</v>
      </c>
      <c r="AQ129" s="61">
        <f t="shared" si="17"/>
        <v>0</v>
      </c>
      <c r="AR129" s="61">
        <f t="shared" si="17"/>
        <v>0</v>
      </c>
      <c r="AS129" s="61">
        <f t="shared" si="17"/>
        <v>0</v>
      </c>
      <c r="AT129" s="61">
        <f t="shared" si="17"/>
        <v>0</v>
      </c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</row>
    <row r="130" spans="1:78" ht="15">
      <c r="A130" s="2"/>
      <c r="B130" s="2"/>
      <c r="C130" s="2"/>
      <c r="D130" s="2"/>
      <c r="E130" s="2"/>
      <c r="F130" s="2"/>
      <c r="G130" s="2">
        <f t="shared" si="1"/>
        <v>1</v>
      </c>
      <c r="H130" s="2">
        <f t="shared" si="7"/>
        <v>0</v>
      </c>
      <c r="I130" s="2">
        <f t="shared" si="2"/>
        <v>0</v>
      </c>
      <c r="J130" s="73">
        <f t="shared" si="3"/>
        <v>0</v>
      </c>
      <c r="K130" s="2"/>
      <c r="L130" s="2"/>
      <c r="M130" s="48">
        <f>W132</f>
        <v>903.7644548696151</v>
      </c>
      <c r="N130" s="63">
        <f t="shared" si="8"/>
        <v>0.9875000000000002</v>
      </c>
      <c r="O130" s="63">
        <f>AK132</f>
        <v>0.025</v>
      </c>
      <c r="P130" s="2"/>
      <c r="Q130" s="2"/>
      <c r="R130" s="2"/>
      <c r="S130" s="2"/>
      <c r="T130" s="2"/>
      <c r="U130" s="2"/>
      <c r="V130" s="10">
        <f t="shared" si="9"/>
        <v>0</v>
      </c>
      <c r="W130" s="10">
        <f t="shared" si="9"/>
        <v>0</v>
      </c>
      <c r="X130" s="10">
        <f t="shared" si="9"/>
        <v>0</v>
      </c>
      <c r="Y130" s="10">
        <f t="shared" si="9"/>
        <v>0</v>
      </c>
      <c r="Z130" s="10">
        <f t="shared" si="9"/>
        <v>0</v>
      </c>
      <c r="AA130" s="10">
        <f t="shared" si="9"/>
        <v>0</v>
      </c>
      <c r="AB130" s="10">
        <f t="shared" si="9"/>
        <v>0</v>
      </c>
      <c r="AC130" s="10">
        <f t="shared" si="9"/>
        <v>0</v>
      </c>
      <c r="AD130" s="10">
        <f t="shared" si="9"/>
        <v>0</v>
      </c>
      <c r="AE130" s="10">
        <f t="shared" si="9"/>
        <v>0</v>
      </c>
      <c r="AF130" s="10">
        <f t="shared" si="5"/>
        <v>-100</v>
      </c>
      <c r="AG130" s="2"/>
      <c r="AH130" s="2"/>
      <c r="AI130" s="2"/>
      <c r="AJ130" s="61">
        <f aca="true" t="shared" si="18" ref="AJ130:AT130">IF(AJ$120=$X110,$Z110,0)</f>
        <v>0</v>
      </c>
      <c r="AK130" s="61">
        <f t="shared" si="18"/>
        <v>0</v>
      </c>
      <c r="AL130" s="61">
        <f t="shared" si="18"/>
        <v>0</v>
      </c>
      <c r="AM130" s="61">
        <f t="shared" si="18"/>
        <v>0</v>
      </c>
      <c r="AN130" s="61">
        <f t="shared" si="18"/>
        <v>0</v>
      </c>
      <c r="AO130" s="61">
        <f t="shared" si="18"/>
        <v>0</v>
      </c>
      <c r="AP130" s="61">
        <f t="shared" si="18"/>
        <v>0</v>
      </c>
      <c r="AQ130" s="61">
        <f t="shared" si="18"/>
        <v>0</v>
      </c>
      <c r="AR130" s="61">
        <f t="shared" si="18"/>
        <v>0</v>
      </c>
      <c r="AS130" s="61">
        <f t="shared" si="18"/>
        <v>0</v>
      </c>
      <c r="AT130" s="61">
        <f t="shared" si="18"/>
        <v>0.6000000000000001</v>
      </c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</row>
    <row r="131" spans="1:78" ht="15">
      <c r="A131" s="2"/>
      <c r="B131" s="2"/>
      <c r="C131" s="2"/>
      <c r="D131" s="2"/>
      <c r="E131" s="2"/>
      <c r="F131" s="2"/>
      <c r="G131" s="2">
        <f t="shared" si="1"/>
        <v>1</v>
      </c>
      <c r="H131" s="2">
        <f t="shared" si="7"/>
        <v>0</v>
      </c>
      <c r="I131" s="2"/>
      <c r="J131" s="74">
        <f t="shared" si="3"/>
        <v>0</v>
      </c>
      <c r="K131" s="2"/>
      <c r="L131" s="2"/>
      <c r="M131" s="48">
        <f>V132</f>
        <v>1239.4621750958988</v>
      </c>
      <c r="N131" s="63">
        <f t="shared" si="8"/>
        <v>1.0000000000000002</v>
      </c>
      <c r="O131" s="63">
        <f>AJ132</f>
        <v>0.0125</v>
      </c>
      <c r="P131" s="2"/>
      <c r="Q131" s="2"/>
      <c r="R131" s="2"/>
      <c r="S131" s="2"/>
      <c r="T131" s="2"/>
      <c r="U131" s="2"/>
      <c r="V131" s="10">
        <f t="shared" si="9"/>
        <v>0</v>
      </c>
      <c r="W131" s="10">
        <f t="shared" si="9"/>
        <v>0</v>
      </c>
      <c r="X131" s="10">
        <f t="shared" si="9"/>
        <v>0</v>
      </c>
      <c r="Y131" s="10">
        <f t="shared" si="9"/>
        <v>0</v>
      </c>
      <c r="Z131" s="10">
        <f t="shared" si="9"/>
        <v>0</v>
      </c>
      <c r="AA131" s="10">
        <f t="shared" si="9"/>
        <v>0</v>
      </c>
      <c r="AB131" s="10">
        <f t="shared" si="9"/>
        <v>0</v>
      </c>
      <c r="AC131" s="10">
        <f t="shared" si="9"/>
        <v>0</v>
      </c>
      <c r="AD131" s="10">
        <f t="shared" si="9"/>
        <v>0</v>
      </c>
      <c r="AE131" s="10">
        <f t="shared" si="9"/>
        <v>0</v>
      </c>
      <c r="AF131" s="10">
        <f t="shared" si="5"/>
        <v>0</v>
      </c>
      <c r="AG131" s="2"/>
      <c r="AH131" s="2"/>
      <c r="AI131" s="2"/>
      <c r="AJ131" s="61">
        <f aca="true" t="shared" si="19" ref="AJ131:AT131">IF(AJ$120=$X111,$Z111,0)</f>
        <v>0</v>
      </c>
      <c r="AK131" s="61">
        <f t="shared" si="19"/>
        <v>0</v>
      </c>
      <c r="AL131" s="61">
        <f t="shared" si="19"/>
        <v>0</v>
      </c>
      <c r="AM131" s="61">
        <f t="shared" si="19"/>
        <v>0</v>
      </c>
      <c r="AN131" s="61">
        <f t="shared" si="19"/>
        <v>0</v>
      </c>
      <c r="AO131" s="61">
        <f t="shared" si="19"/>
        <v>0</v>
      </c>
      <c r="AP131" s="61">
        <f t="shared" si="19"/>
        <v>0</v>
      </c>
      <c r="AQ131" s="61">
        <f t="shared" si="19"/>
        <v>0</v>
      </c>
      <c r="AR131" s="61">
        <f t="shared" si="19"/>
        <v>0</v>
      </c>
      <c r="AS131" s="61">
        <f t="shared" si="19"/>
        <v>0.25</v>
      </c>
      <c r="AT131" s="61">
        <f t="shared" si="19"/>
        <v>0</v>
      </c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</row>
    <row r="132" spans="1:78" ht="15.75" thickBo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58">
        <f aca="true" t="shared" si="20" ref="V132:AF132">SUM(V121:V130)</f>
        <v>1239.4621750958988</v>
      </c>
      <c r="W132" s="58">
        <f t="shared" si="20"/>
        <v>903.7644548696151</v>
      </c>
      <c r="X132" s="58">
        <f t="shared" si="20"/>
        <v>670.8574941676019</v>
      </c>
      <c r="Y132" s="58">
        <f t="shared" si="20"/>
        <v>481.11530447448513</v>
      </c>
      <c r="Z132" s="58">
        <f t="shared" si="20"/>
        <v>426.53245369313356</v>
      </c>
      <c r="AA132" s="58">
        <f t="shared" si="20"/>
        <v>215.9737494249645</v>
      </c>
      <c r="AB132" s="58">
        <f t="shared" si="20"/>
        <v>211.37547772256073</v>
      </c>
      <c r="AC132" s="58">
        <f t="shared" si="20"/>
        <v>142.9959841583811</v>
      </c>
      <c r="AD132" s="58">
        <f t="shared" si="20"/>
        <v>39.24989694610254</v>
      </c>
      <c r="AE132" s="58">
        <f t="shared" si="20"/>
        <v>0</v>
      </c>
      <c r="AF132" s="58">
        <f t="shared" si="20"/>
        <v>-100</v>
      </c>
      <c r="AG132" s="2"/>
      <c r="AH132" s="2"/>
      <c r="AI132" s="2"/>
      <c r="AJ132" s="62">
        <f>SUM(AJ121:AJ131)</f>
        <v>0.0125</v>
      </c>
      <c r="AK132" s="62">
        <f aca="true" t="shared" si="21" ref="AK132:AT132">SUM(AK121:AK131)</f>
        <v>0.025</v>
      </c>
      <c r="AL132" s="62">
        <f t="shared" si="21"/>
        <v>0.025</v>
      </c>
      <c r="AM132" s="62">
        <f t="shared" si="21"/>
        <v>0.05</v>
      </c>
      <c r="AN132" s="62">
        <f t="shared" si="21"/>
        <v>0</v>
      </c>
      <c r="AO132" s="62">
        <f t="shared" si="21"/>
        <v>0.0125</v>
      </c>
      <c r="AP132" s="62">
        <f t="shared" si="21"/>
        <v>0</v>
      </c>
      <c r="AQ132" s="62">
        <f t="shared" si="21"/>
        <v>0.025</v>
      </c>
      <c r="AR132" s="62">
        <f t="shared" si="21"/>
        <v>0</v>
      </c>
      <c r="AS132" s="62">
        <f t="shared" si="21"/>
        <v>0.25</v>
      </c>
      <c r="AT132" s="62">
        <f t="shared" si="21"/>
        <v>0.6000000000000001</v>
      </c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</row>
    <row r="133" spans="1:78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</row>
    <row r="134" spans="1:78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2" t="s">
        <v>136</v>
      </c>
      <c r="M134" s="71">
        <f>MIN(M121:M131)</f>
        <v>-100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</row>
    <row r="135" spans="1:78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</row>
    <row r="136" spans="1:78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2" t="s">
        <v>137</v>
      </c>
      <c r="M136" s="75">
        <f>SUMPRODUCT(I120:I131,N120:N131)</f>
        <v>0.6000000000000001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</row>
    <row r="137" spans="1:78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</row>
    <row r="138" spans="1:78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</row>
    <row r="139" spans="1:78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</row>
    <row r="140" spans="1:78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</row>
    <row r="141" spans="1:78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</row>
    <row r="142" spans="1:78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</row>
    <row r="143" spans="1:78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</row>
    <row r="144" spans="1:78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</row>
    <row r="145" spans="1:78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</row>
    <row r="146" spans="1:78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</row>
    <row r="147" spans="1:7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</row>
    <row r="148" spans="1:78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</row>
    <row r="149" spans="1:7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</row>
    <row r="150" spans="1:78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</row>
    <row r="151" spans="1:7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</row>
    <row r="152" spans="1:78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</row>
    <row r="153" spans="1:7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</row>
    <row r="154" spans="1:78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</row>
    <row r="155" spans="1:78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</row>
    <row r="156" spans="1:78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</row>
    <row r="157" spans="1:78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</row>
    <row r="158" spans="1:78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</row>
    <row r="159" spans="1:78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</row>
    <row r="160" spans="1:78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</row>
    <row r="161" spans="1:78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</row>
    <row r="162" spans="1:78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</row>
    <row r="163" spans="1:7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</row>
    <row r="164" spans="1:78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</row>
    <row r="165" spans="1:7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</row>
    <row r="166" spans="1:78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</row>
    <row r="167" spans="1:7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</row>
    <row r="168" spans="1:78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</row>
    <row r="169" spans="1:7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</row>
    <row r="170" spans="1:78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</row>
    <row r="171" spans="1:7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</row>
    <row r="172" spans="1:78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</row>
    <row r="173" spans="1:7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</row>
    <row r="174" spans="1:78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</row>
    <row r="175" spans="1:7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</row>
    <row r="176" spans="1:78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</row>
    <row r="177" spans="1:7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</row>
    <row r="178" spans="1:78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</row>
    <row r="179" spans="1:7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</row>
    <row r="180" spans="1:78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</row>
    <row r="181" spans="1:78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</row>
    <row r="182" spans="1:78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</row>
    <row r="183" spans="1:7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</row>
    <row r="184" spans="1:78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</row>
    <row r="185" spans="1:78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</row>
    <row r="186" spans="1:78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</row>
    <row r="187" spans="1:7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</row>
    <row r="188" spans="1:78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</row>
    <row r="189" spans="1:7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</row>
    <row r="190" spans="1:78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</row>
    <row r="191" spans="1:7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</row>
    <row r="192" spans="1:78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</row>
    <row r="193" spans="1:7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</row>
    <row r="194" spans="1:78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</row>
    <row r="195" spans="1:7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</row>
    <row r="196" spans="1:7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</row>
    <row r="197" spans="1:7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</row>
    <row r="198" spans="1:78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</row>
    <row r="199" spans="1:78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</row>
    <row r="200" spans="1:78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</row>
    <row r="201" spans="1:78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</row>
    <row r="202" spans="1:78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</row>
    <row r="203" spans="1:78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</row>
    <row r="204" spans="1:78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</row>
    <row r="205" spans="1:78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</row>
    <row r="206" spans="1:78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</row>
    <row r="207" spans="1:78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</row>
    <row r="208" spans="1:78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</row>
    <row r="209" spans="1:78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</row>
    <row r="210" spans="1:78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</row>
    <row r="211" spans="1:78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</row>
    <row r="212" spans="1:78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</row>
    <row r="213" spans="1:78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</row>
    <row r="214" spans="1:78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</row>
    <row r="215" spans="1:78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</row>
  </sheetData>
  <sheetProtection/>
  <conditionalFormatting sqref="B55">
    <cfRule type="expression" priority="3" dxfId="66">
      <formula>#REF!&lt;=0</formula>
    </cfRule>
  </conditionalFormatting>
  <conditionalFormatting sqref="B55">
    <cfRule type="expression" priority="1" dxfId="0">
      <formula>$B$55&gt;0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E39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0" width="9.140625" style="1" customWidth="1"/>
    <col min="11" max="11" width="3.140625" style="1" customWidth="1"/>
    <col min="12" max="14" width="9.140625" style="1" customWidth="1"/>
    <col min="15" max="15" width="3.140625" style="1" customWidth="1"/>
    <col min="16" max="20" width="9.140625" style="1" customWidth="1"/>
    <col min="21" max="21" width="3.140625" style="1" customWidth="1"/>
    <col min="22" max="25" width="9.140625" style="1" customWidth="1"/>
    <col min="26" max="26" width="3.140625" style="1" customWidth="1"/>
    <col min="27" max="16384" width="9.140625" style="1" customWidth="1"/>
  </cols>
  <sheetData>
    <row r="1" spans="1:83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ht="45.75" thickBot="1">
      <c r="A2" s="2"/>
      <c r="B2" s="3" t="s">
        <v>0</v>
      </c>
      <c r="C2" s="2"/>
      <c r="D2" s="9" t="s">
        <v>5</v>
      </c>
      <c r="E2" s="2"/>
      <c r="F2" s="2"/>
      <c r="G2" s="2"/>
      <c r="H2" s="2"/>
      <c r="I2" s="9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ht="15">
      <c r="A3" s="2"/>
      <c r="B3" s="2"/>
      <c r="C3" s="7">
        <v>90</v>
      </c>
      <c r="D3" s="64">
        <f>'Drill Decision'!E5</f>
        <v>43</v>
      </c>
      <c r="E3" s="5" t="s">
        <v>3</v>
      </c>
      <c r="F3" s="2"/>
      <c r="G3" s="2"/>
      <c r="H3" s="7">
        <v>90</v>
      </c>
      <c r="I3" s="65">
        <f>'Drill Decision'!K5</f>
        <v>120</v>
      </c>
      <c r="J3" s="5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</row>
    <row r="4" spans="1:83" ht="15">
      <c r="A4" s="2"/>
      <c r="B4" s="2"/>
      <c r="C4" s="7">
        <v>50</v>
      </c>
      <c r="D4" s="64">
        <f>'Drill Decision'!E6</f>
        <v>22</v>
      </c>
      <c r="E4" s="5" t="s">
        <v>3</v>
      </c>
      <c r="F4" s="2"/>
      <c r="G4" s="2"/>
      <c r="H4" s="7">
        <v>50</v>
      </c>
      <c r="I4" s="66">
        <f>'Drill Decision'!K6</f>
        <v>70</v>
      </c>
      <c r="J4" s="5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</row>
    <row r="5" spans="1:83" ht="15">
      <c r="A5" s="2"/>
      <c r="B5" s="2"/>
      <c r="C5" s="7">
        <v>10</v>
      </c>
      <c r="D5" s="64">
        <f>'Drill Decision'!E7</f>
        <v>7</v>
      </c>
      <c r="E5" s="5" t="s">
        <v>3</v>
      </c>
      <c r="F5" s="2"/>
      <c r="G5" s="2"/>
      <c r="H5" s="7">
        <v>10</v>
      </c>
      <c r="I5" s="66">
        <f>'Drill Decision'!K7</f>
        <v>30</v>
      </c>
      <c r="J5" s="5" t="s">
        <v>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</row>
    <row r="6" spans="1:8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</row>
    <row r="7" spans="1:83" ht="15">
      <c r="A7" s="2"/>
      <c r="B7" s="2"/>
      <c r="C7" s="22" t="s">
        <v>6</v>
      </c>
      <c r="D7" s="64">
        <f>'Drill Decision'!E9</f>
        <v>8</v>
      </c>
      <c r="E7" s="5" t="s">
        <v>18</v>
      </c>
      <c r="F7" s="2"/>
      <c r="G7" s="2"/>
      <c r="H7" s="30" t="s">
        <v>15</v>
      </c>
      <c r="I7" s="67">
        <f>'Drill Decision'!K9</f>
        <v>0.1</v>
      </c>
      <c r="J7" s="5" t="s">
        <v>12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</row>
    <row r="8" spans="1:83" ht="15">
      <c r="A8" s="2"/>
      <c r="B8" s="2"/>
      <c r="C8" s="22" t="s">
        <v>13</v>
      </c>
      <c r="D8" s="68">
        <f>'Drill Decision'!E10</f>
        <v>0.2</v>
      </c>
      <c r="E8" s="5" t="s">
        <v>12</v>
      </c>
      <c r="F8" s="2"/>
      <c r="G8" s="2"/>
      <c r="H8" s="30" t="s">
        <v>16</v>
      </c>
      <c r="I8" s="67">
        <f>'Drill Decision'!K10</f>
        <v>0.2</v>
      </c>
      <c r="J8" s="5" t="s">
        <v>12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</row>
    <row r="9" spans="1:83" ht="15">
      <c r="A9" s="2"/>
      <c r="B9" s="2"/>
      <c r="C9" s="22" t="s">
        <v>19</v>
      </c>
      <c r="D9" s="65">
        <f>'Drill Decision'!E11</f>
        <v>100</v>
      </c>
      <c r="E9" s="5" t="s">
        <v>10</v>
      </c>
      <c r="F9" s="2"/>
      <c r="G9" s="2"/>
      <c r="H9" s="30" t="s">
        <v>17</v>
      </c>
      <c r="I9" s="67">
        <f>'Drill Decision'!K11</f>
        <v>0.35</v>
      </c>
      <c r="J9" s="5" t="s">
        <v>12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</row>
    <row r="10" spans="1:83" ht="15">
      <c r="A10" s="2"/>
      <c r="B10" s="2"/>
      <c r="C10" s="22" t="s">
        <v>20</v>
      </c>
      <c r="D10" s="65">
        <f>'Drill Decision'!E12</f>
        <v>5</v>
      </c>
      <c r="E10" s="5" t="s">
        <v>62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</row>
    <row r="11" spans="1:83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83" ht="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1" t="s">
        <v>9</v>
      </c>
      <c r="N13" s="2"/>
      <c r="O13" s="2"/>
      <c r="P13" s="2"/>
      <c r="Q13" s="2"/>
      <c r="R13" s="21" t="s">
        <v>141</v>
      </c>
      <c r="S13" s="2"/>
      <c r="T13" s="2"/>
      <c r="U13" s="2"/>
      <c r="V13" s="2"/>
      <c r="W13" s="21" t="s">
        <v>14</v>
      </c>
      <c r="X13" s="2"/>
      <c r="Y13" s="2"/>
      <c r="Z13" s="2"/>
      <c r="AA13" s="2"/>
      <c r="AB13" s="2"/>
      <c r="AC13" s="21" t="s">
        <v>1</v>
      </c>
      <c r="AD13" s="2"/>
      <c r="AE13" s="2"/>
      <c r="AF13" s="2"/>
      <c r="AG13" s="21" t="s">
        <v>127</v>
      </c>
      <c r="AH13" s="2"/>
      <c r="AI13" s="99" t="s">
        <v>148</v>
      </c>
      <c r="AJ13" s="2"/>
      <c r="AK13" s="99" t="s">
        <v>140</v>
      </c>
      <c r="AL13" s="2"/>
      <c r="AM13" s="99" t="s">
        <v>149</v>
      </c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57">
        <f>AB14*AG14+AB16*AG16+AB18*AG18</f>
        <v>699.2877282140167</v>
      </c>
      <c r="Z14" s="2"/>
      <c r="AA14" s="13"/>
      <c r="AB14" s="19">
        <v>0.25</v>
      </c>
      <c r="AC14" s="15"/>
      <c r="AD14" s="14">
        <f>$I$3</f>
        <v>120</v>
      </c>
      <c r="AE14" s="15"/>
      <c r="AF14" s="2"/>
      <c r="AG14" s="59">
        <f>'Drill Decision-detail'!Z13</f>
        <v>1239.4621750958988</v>
      </c>
      <c r="AH14" s="2"/>
      <c r="AI14" s="100">
        <f>$F$54*$Q$20*$W$16*AB14</f>
        <v>0.010000000000000002</v>
      </c>
      <c r="AJ14" s="2"/>
      <c r="AK14" s="80">
        <f>N47</f>
        <v>1</v>
      </c>
      <c r="AL14" s="2"/>
      <c r="AM14" s="100">
        <f>AI14*AK14</f>
        <v>0.010000000000000002</v>
      </c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4" t="s">
        <v>7</v>
      </c>
      <c r="Y15" s="2"/>
      <c r="Z15" s="2"/>
      <c r="AA15" s="16"/>
      <c r="AB15" s="20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3"/>
      <c r="W16" s="29">
        <f>$D$8</f>
        <v>0.2</v>
      </c>
      <c r="X16" s="15"/>
      <c r="Y16" s="15"/>
      <c r="Z16" s="2"/>
      <c r="AA16" s="13"/>
      <c r="AB16" s="19">
        <v>0.5</v>
      </c>
      <c r="AC16" s="15"/>
      <c r="AD16" s="14">
        <f>$I$4</f>
        <v>70</v>
      </c>
      <c r="AE16" s="15"/>
      <c r="AF16" s="2"/>
      <c r="AG16" s="59">
        <f>'Drill Decision-detail'!Z15</f>
        <v>670.8574941676019</v>
      </c>
      <c r="AH16" s="2"/>
      <c r="AI16" s="100">
        <f>$F$54*$Q$20*$W$16*AB16</f>
        <v>0.020000000000000004</v>
      </c>
      <c r="AJ16" s="2"/>
      <c r="AK16" s="80">
        <f>N47</f>
        <v>1</v>
      </c>
      <c r="AL16" s="2"/>
      <c r="AM16" s="100">
        <f>AI16*AK16</f>
        <v>0.020000000000000004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ht="23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6"/>
      <c r="W17" s="20"/>
      <c r="X17" s="20"/>
      <c r="Y17" s="20"/>
      <c r="Z17" s="2"/>
      <c r="AA17" s="16"/>
      <c r="AB17" s="18"/>
      <c r="AC17" s="2"/>
      <c r="AD17" s="18"/>
      <c r="AE17" s="18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57">
        <f>W16*Y14+W24*Y22</f>
        <v>59.85754564280336</v>
      </c>
      <c r="U18" s="2"/>
      <c r="V18" s="16"/>
      <c r="W18" s="20"/>
      <c r="X18" s="20"/>
      <c r="Y18" s="20"/>
      <c r="Z18" s="2"/>
      <c r="AA18" s="15"/>
      <c r="AB18" s="19">
        <v>0.25</v>
      </c>
      <c r="AC18" s="15"/>
      <c r="AD18" s="12">
        <f>$I$5</f>
        <v>30</v>
      </c>
      <c r="AE18" s="2"/>
      <c r="AF18" s="2"/>
      <c r="AG18" s="59">
        <f>'Drill Decision-detail'!Z17</f>
        <v>215.9737494249645</v>
      </c>
      <c r="AH18" s="2"/>
      <c r="AI18" s="100">
        <f>$F$54*$Q$20*$W$16*AB18</f>
        <v>0.010000000000000002</v>
      </c>
      <c r="AJ18" s="2"/>
      <c r="AK18" s="80">
        <f>N47</f>
        <v>1</v>
      </c>
      <c r="AL18" s="2"/>
      <c r="AM18" s="100">
        <f>AI18*AK18</f>
        <v>0.010000000000000002</v>
      </c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6"/>
      <c r="W19" s="20"/>
      <c r="X19" s="20"/>
      <c r="Y19" s="20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3"/>
      <c r="Q20" s="19">
        <f>'Value of Imperfect Info'!BJ43</f>
        <v>0.5925925925925926</v>
      </c>
      <c r="R20" s="15"/>
      <c r="S20" s="35">
        <f>$D$3</f>
        <v>43</v>
      </c>
      <c r="T20" s="15"/>
      <c r="U20" s="2"/>
      <c r="V20" s="16"/>
      <c r="W20" s="20"/>
      <c r="X20" s="20"/>
      <c r="Y20" s="20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6"/>
      <c r="Q21" s="2"/>
      <c r="R21" s="2"/>
      <c r="S21" s="2"/>
      <c r="T21" s="2"/>
      <c r="U21" s="2"/>
      <c r="V21" s="16"/>
      <c r="W21" s="20"/>
      <c r="X21" s="20"/>
      <c r="Y21" s="20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6"/>
      <c r="Q22" s="2"/>
      <c r="R22" s="2"/>
      <c r="S22" s="2"/>
      <c r="T22" s="2"/>
      <c r="U22" s="2"/>
      <c r="V22" s="16"/>
      <c r="W22" s="20"/>
      <c r="X22" s="20"/>
      <c r="Y22" s="57">
        <f>AA24</f>
        <v>-100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ht="23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6"/>
      <c r="Q23" s="2"/>
      <c r="R23" s="2"/>
      <c r="S23" s="2"/>
      <c r="T23" s="2"/>
      <c r="U23" s="2"/>
      <c r="V23" s="17"/>
      <c r="W23" s="18"/>
      <c r="X23" s="25" t="s">
        <v>8</v>
      </c>
      <c r="Y23" s="18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6"/>
      <c r="Q24" s="2"/>
      <c r="R24" s="2"/>
      <c r="S24" s="2"/>
      <c r="T24" s="2"/>
      <c r="U24" s="2"/>
      <c r="V24" s="2"/>
      <c r="W24" s="19">
        <f>1-W16</f>
        <v>0.8</v>
      </c>
      <c r="X24" s="2"/>
      <c r="Y24" s="2"/>
      <c r="Z24" s="2"/>
      <c r="AA24" s="52">
        <f>-$D$9</f>
        <v>-100</v>
      </c>
      <c r="AB24" s="2"/>
      <c r="AC24" s="2"/>
      <c r="AD24" s="2"/>
      <c r="AE24" s="2"/>
      <c r="AF24" s="2"/>
      <c r="AG24" s="2"/>
      <c r="AH24" s="2"/>
      <c r="AI24" s="100">
        <f>$F$54*$Q$20*W24</f>
        <v>0.16000000000000003</v>
      </c>
      <c r="AJ24" s="2"/>
      <c r="AK24" s="80">
        <f>N47</f>
        <v>1</v>
      </c>
      <c r="AL24" s="2"/>
      <c r="AM24" s="100">
        <f>AI24*AK24</f>
        <v>0.16000000000000003</v>
      </c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6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6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6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6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6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6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6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6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6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6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6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6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6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6"/>
      <c r="Q39" s="2"/>
      <c r="R39" s="2"/>
      <c r="S39" s="2"/>
      <c r="T39" s="2"/>
      <c r="U39" s="2"/>
      <c r="V39" s="2"/>
      <c r="W39" s="2"/>
      <c r="X39" s="2"/>
      <c r="Y39" s="57">
        <f>AB39*AG39+AB41*AG41+AB43*AG43</f>
        <v>502.2477619942416</v>
      </c>
      <c r="Z39" s="2"/>
      <c r="AA39" s="13"/>
      <c r="AB39" s="19">
        <v>0.25</v>
      </c>
      <c r="AC39" s="15"/>
      <c r="AD39" s="14">
        <f>$I$3</f>
        <v>120</v>
      </c>
      <c r="AE39" s="15"/>
      <c r="AF39" s="2"/>
      <c r="AG39" s="59">
        <f>'Drill Decision-detail'!Z22</f>
        <v>903.7644548696151</v>
      </c>
      <c r="AH39" s="2"/>
      <c r="AI39" s="100">
        <f>$F$54*Q45*W41*AB39</f>
        <v>0.00625</v>
      </c>
      <c r="AJ39" s="2"/>
      <c r="AK39" s="80">
        <f>N47</f>
        <v>1</v>
      </c>
      <c r="AL39" s="2"/>
      <c r="AM39" s="100">
        <f>AI39*AK39</f>
        <v>0.00625</v>
      </c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ht="23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6"/>
      <c r="Q40" s="2"/>
      <c r="R40" s="2"/>
      <c r="S40" s="2"/>
      <c r="T40" s="2"/>
      <c r="U40" s="2"/>
      <c r="V40" s="2"/>
      <c r="W40" s="2"/>
      <c r="X40" s="24" t="s">
        <v>7</v>
      </c>
      <c r="Y40" s="2"/>
      <c r="Z40" s="2"/>
      <c r="AA40" s="16"/>
      <c r="AB40" s="20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6"/>
      <c r="Q41" s="2"/>
      <c r="R41" s="2"/>
      <c r="S41" s="2"/>
      <c r="T41" s="2"/>
      <c r="U41" s="2"/>
      <c r="V41" s="13"/>
      <c r="W41" s="29">
        <f>$D$8</f>
        <v>0.2</v>
      </c>
      <c r="X41" s="15"/>
      <c r="Y41" s="15"/>
      <c r="Z41" s="2"/>
      <c r="AA41" s="13"/>
      <c r="AB41" s="19">
        <v>0.5</v>
      </c>
      <c r="AC41" s="15"/>
      <c r="AD41" s="14">
        <f>$I$4</f>
        <v>70</v>
      </c>
      <c r="AE41" s="15"/>
      <c r="AF41" s="2"/>
      <c r="AG41" s="59">
        <f>'Drill Decision-detail'!Z24</f>
        <v>481.11530447448513</v>
      </c>
      <c r="AH41" s="2"/>
      <c r="AI41" s="100">
        <f>$F$54*Q45*W41*AB41</f>
        <v>0.0125</v>
      </c>
      <c r="AJ41" s="2"/>
      <c r="AK41" s="80">
        <f>N47</f>
        <v>1</v>
      </c>
      <c r="AL41" s="2"/>
      <c r="AM41" s="100">
        <f>AI41*AK41</f>
        <v>0.0125</v>
      </c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ht="23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6"/>
      <c r="Q42" s="2"/>
      <c r="R42" s="2"/>
      <c r="S42" s="2"/>
      <c r="T42" s="2"/>
      <c r="U42" s="2"/>
      <c r="V42" s="16"/>
      <c r="W42" s="20"/>
      <c r="X42" s="20"/>
      <c r="Y42" s="20"/>
      <c r="Z42" s="2"/>
      <c r="AA42" s="16"/>
      <c r="AB42" s="18"/>
      <c r="AC42" s="2"/>
      <c r="AD42" s="18"/>
      <c r="AE42" s="18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7">
        <f>Q20*T18+Q45*T43+Q70*T68</f>
        <v>41.72751553990944</v>
      </c>
      <c r="O43" s="2"/>
      <c r="P43" s="16"/>
      <c r="Q43" s="2"/>
      <c r="R43" s="2"/>
      <c r="S43" s="2"/>
      <c r="T43" s="57">
        <f>W41*Y39+W49*Y47</f>
        <v>20.449552398848326</v>
      </c>
      <c r="U43" s="2"/>
      <c r="V43" s="16"/>
      <c r="W43" s="20"/>
      <c r="X43" s="20"/>
      <c r="Y43" s="20"/>
      <c r="Z43" s="2"/>
      <c r="AA43" s="15"/>
      <c r="AB43" s="19">
        <v>0.25</v>
      </c>
      <c r="AC43" s="15"/>
      <c r="AD43" s="12">
        <f>$I$5</f>
        <v>30</v>
      </c>
      <c r="AE43" s="2"/>
      <c r="AF43" s="2"/>
      <c r="AG43" s="59">
        <f>'Drill Decision-detail'!Z26</f>
        <v>142.9959841583811</v>
      </c>
      <c r="AH43" s="2"/>
      <c r="AI43" s="100">
        <f>$F$54*Q45*W41*AB43</f>
        <v>0.00625</v>
      </c>
      <c r="AJ43" s="2"/>
      <c r="AK43" s="80">
        <f>N47</f>
        <v>1</v>
      </c>
      <c r="AL43" s="2"/>
      <c r="AM43" s="100">
        <f>AI43*AK43</f>
        <v>0.00625</v>
      </c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ht="23.25">
      <c r="A44" s="2"/>
      <c r="B44" s="2"/>
      <c r="C44" s="2"/>
      <c r="D44" s="2"/>
      <c r="E44" s="2"/>
      <c r="F44" s="2"/>
      <c r="G44" s="21" t="s">
        <v>142</v>
      </c>
      <c r="H44" s="2"/>
      <c r="I44" s="2"/>
      <c r="J44" s="2"/>
      <c r="K44" s="2"/>
      <c r="L44" s="2"/>
      <c r="M44" s="24" t="s">
        <v>7</v>
      </c>
      <c r="N44" s="2"/>
      <c r="O44" s="2"/>
      <c r="P44" s="17"/>
      <c r="Q44" s="2"/>
      <c r="R44" s="2"/>
      <c r="S44" s="2"/>
      <c r="T44" s="2"/>
      <c r="U44" s="2"/>
      <c r="V44" s="16"/>
      <c r="W44" s="20"/>
      <c r="X44" s="20"/>
      <c r="Y44" s="20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3"/>
      <c r="M45" s="15"/>
      <c r="N45" s="15"/>
      <c r="O45" s="2"/>
      <c r="P45" s="13"/>
      <c r="Q45" s="19">
        <f>'Value of Imperfect Info'!BJ46</f>
        <v>0.37037037037037035</v>
      </c>
      <c r="R45" s="15"/>
      <c r="S45" s="35">
        <f>$D$4</f>
        <v>22</v>
      </c>
      <c r="T45" s="15"/>
      <c r="U45" s="2"/>
      <c r="V45" s="16"/>
      <c r="W45" s="20"/>
      <c r="X45" s="20"/>
      <c r="Y45" s="20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1:8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6"/>
      <c r="M46" s="20"/>
      <c r="N46" s="2"/>
      <c r="O46" s="2"/>
      <c r="P46" s="16"/>
      <c r="Q46" s="2"/>
      <c r="R46" s="2"/>
      <c r="S46" s="2"/>
      <c r="T46" s="2"/>
      <c r="U46" s="2"/>
      <c r="V46" s="16"/>
      <c r="W46" s="20"/>
      <c r="X46" s="20"/>
      <c r="Y46" s="20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1:8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6"/>
      <c r="M47" s="81" t="s">
        <v>140</v>
      </c>
      <c r="N47" s="80">
        <f>IF(N43&gt;0,1,0)</f>
        <v>1</v>
      </c>
      <c r="O47" s="2"/>
      <c r="P47" s="16"/>
      <c r="Q47" s="2"/>
      <c r="R47" s="2"/>
      <c r="S47" s="2"/>
      <c r="T47" s="2"/>
      <c r="U47" s="2"/>
      <c r="V47" s="16"/>
      <c r="W47" s="20"/>
      <c r="X47" s="20"/>
      <c r="Y47" s="57">
        <f>AA49</f>
        <v>-100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1:83" ht="23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6"/>
      <c r="M48" s="20"/>
      <c r="N48" s="2"/>
      <c r="O48" s="2"/>
      <c r="P48" s="16"/>
      <c r="Q48" s="2"/>
      <c r="R48" s="2"/>
      <c r="S48" s="2"/>
      <c r="T48" s="2"/>
      <c r="U48" s="2"/>
      <c r="V48" s="17"/>
      <c r="W48" s="18"/>
      <c r="X48" s="25" t="s">
        <v>8</v>
      </c>
      <c r="Y48" s="18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1:8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6"/>
      <c r="M49" s="20"/>
      <c r="N49" s="2"/>
      <c r="O49" s="2"/>
      <c r="P49" s="16"/>
      <c r="Q49" s="2"/>
      <c r="R49" s="2"/>
      <c r="S49" s="2"/>
      <c r="T49" s="2"/>
      <c r="U49" s="2"/>
      <c r="V49" s="2"/>
      <c r="W49" s="19">
        <f>1-W41</f>
        <v>0.8</v>
      </c>
      <c r="X49" s="2"/>
      <c r="Y49" s="2"/>
      <c r="Z49" s="2"/>
      <c r="AA49" s="52">
        <f>-$D$9</f>
        <v>-100</v>
      </c>
      <c r="AB49" s="2"/>
      <c r="AC49" s="2"/>
      <c r="AD49" s="2"/>
      <c r="AE49" s="2"/>
      <c r="AF49" s="2"/>
      <c r="AG49" s="2"/>
      <c r="AH49" s="2"/>
      <c r="AI49" s="100">
        <f>$F$54*Q45*W49</f>
        <v>0.1</v>
      </c>
      <c r="AJ49" s="2"/>
      <c r="AK49" s="80">
        <f>N47</f>
        <v>1</v>
      </c>
      <c r="AL49" s="2"/>
      <c r="AM49" s="100">
        <f>AI49*AK49</f>
        <v>0.1</v>
      </c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6"/>
      <c r="M50" s="20"/>
      <c r="N50" s="2"/>
      <c r="O50" s="2"/>
      <c r="P50" s="16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6"/>
      <c r="M51" s="20"/>
      <c r="N51" s="2"/>
      <c r="O51" s="2"/>
      <c r="P51" s="16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</row>
    <row r="52" spans="1:83" ht="15">
      <c r="A52" s="2"/>
      <c r="B52" s="2"/>
      <c r="C52" s="2"/>
      <c r="D52" s="2"/>
      <c r="E52" s="2"/>
      <c r="F52" s="2"/>
      <c r="G52" s="2"/>
      <c r="H52" s="2"/>
      <c r="I52" s="2"/>
      <c r="J52" s="57">
        <f>IF(N43&gt;0,N43,0)</f>
        <v>41.72751553990944</v>
      </c>
      <c r="K52" s="2"/>
      <c r="L52" s="16"/>
      <c r="M52" s="20"/>
      <c r="N52" s="2"/>
      <c r="O52" s="2"/>
      <c r="P52" s="16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</row>
    <row r="53" spans="1:8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6"/>
      <c r="M53" s="20"/>
      <c r="N53" s="2"/>
      <c r="O53" s="2"/>
      <c r="P53" s="16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</row>
    <row r="54" spans="1:83" ht="15">
      <c r="A54" s="2"/>
      <c r="B54" s="2"/>
      <c r="C54" s="2"/>
      <c r="D54" s="2"/>
      <c r="E54" s="13"/>
      <c r="F54" s="19">
        <f>'Value of Imperfect Info'!BG46</f>
        <v>0.3375</v>
      </c>
      <c r="G54" s="15"/>
      <c r="H54" s="15"/>
      <c r="I54" s="15"/>
      <c r="J54" s="15"/>
      <c r="K54" s="20"/>
      <c r="L54" s="16"/>
      <c r="M54" s="20"/>
      <c r="N54" s="2"/>
      <c r="O54" s="2"/>
      <c r="P54" s="16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</row>
    <row r="55" spans="1:83" ht="15">
      <c r="A55" s="2"/>
      <c r="B55" s="2"/>
      <c r="C55" s="2"/>
      <c r="D55" s="2"/>
      <c r="E55" s="16"/>
      <c r="F55" s="20"/>
      <c r="G55" s="20"/>
      <c r="H55" s="20"/>
      <c r="I55" s="20"/>
      <c r="J55" s="20"/>
      <c r="K55" s="20"/>
      <c r="L55" s="16"/>
      <c r="M55" s="20"/>
      <c r="N55" s="2"/>
      <c r="O55" s="2"/>
      <c r="P55" s="16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</row>
    <row r="56" spans="1:83" ht="15">
      <c r="A56" s="2"/>
      <c r="B56" s="2"/>
      <c r="C56" s="2"/>
      <c r="D56" s="2"/>
      <c r="E56" s="16"/>
      <c r="F56" s="20"/>
      <c r="G56" s="20"/>
      <c r="H56" s="20"/>
      <c r="I56" s="20"/>
      <c r="J56" s="20"/>
      <c r="K56" s="20"/>
      <c r="L56" s="16"/>
      <c r="M56" s="20"/>
      <c r="N56" s="2"/>
      <c r="O56" s="2"/>
      <c r="P56" s="16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</row>
    <row r="57" spans="1:83" ht="15">
      <c r="A57" s="2"/>
      <c r="B57" s="2"/>
      <c r="C57" s="2"/>
      <c r="D57" s="2"/>
      <c r="E57" s="16"/>
      <c r="F57" s="20"/>
      <c r="G57" s="20"/>
      <c r="H57" s="20"/>
      <c r="I57" s="20"/>
      <c r="J57" s="20"/>
      <c r="K57" s="20"/>
      <c r="L57" s="16"/>
      <c r="M57" s="20"/>
      <c r="N57" s="2"/>
      <c r="O57" s="2"/>
      <c r="P57" s="16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</row>
    <row r="58" spans="1:83" ht="15">
      <c r="A58" s="2"/>
      <c r="B58" s="2"/>
      <c r="C58" s="2"/>
      <c r="D58" s="2"/>
      <c r="E58" s="16"/>
      <c r="F58" s="20"/>
      <c r="G58" s="20"/>
      <c r="H58" s="20"/>
      <c r="I58" s="20"/>
      <c r="J58" s="20"/>
      <c r="K58" s="20"/>
      <c r="L58" s="16"/>
      <c r="M58" s="20"/>
      <c r="N58" s="2"/>
      <c r="O58" s="2"/>
      <c r="P58" s="16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</row>
    <row r="59" spans="1:83" ht="15">
      <c r="A59" s="2"/>
      <c r="B59" s="2"/>
      <c r="C59" s="2"/>
      <c r="D59" s="2"/>
      <c r="E59" s="16"/>
      <c r="F59" s="20"/>
      <c r="G59" s="20"/>
      <c r="H59" s="20"/>
      <c r="I59" s="20"/>
      <c r="J59" s="20"/>
      <c r="K59" s="20"/>
      <c r="L59" s="16"/>
      <c r="M59" s="20"/>
      <c r="N59" s="2"/>
      <c r="O59" s="2"/>
      <c r="P59" s="16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</row>
    <row r="60" spans="1:83" ht="15">
      <c r="A60" s="2"/>
      <c r="B60" s="2"/>
      <c r="C60" s="2"/>
      <c r="D60" s="2"/>
      <c r="E60" s="16"/>
      <c r="F60" s="20"/>
      <c r="G60" s="20"/>
      <c r="H60" s="20"/>
      <c r="I60" s="20"/>
      <c r="J60" s="20"/>
      <c r="K60" s="20"/>
      <c r="L60" s="16"/>
      <c r="M60" s="20"/>
      <c r="N60" s="2"/>
      <c r="O60" s="2"/>
      <c r="P60" s="16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</row>
    <row r="61" spans="1:83" ht="15">
      <c r="A61" s="2"/>
      <c r="B61" s="2"/>
      <c r="C61" s="2"/>
      <c r="D61" s="2"/>
      <c r="E61" s="16"/>
      <c r="F61" s="20"/>
      <c r="G61" s="20"/>
      <c r="H61" s="20"/>
      <c r="I61" s="20"/>
      <c r="J61" s="20"/>
      <c r="K61" s="20"/>
      <c r="L61" s="16"/>
      <c r="M61" s="20"/>
      <c r="N61" s="2"/>
      <c r="O61" s="2"/>
      <c r="P61" s="16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</row>
    <row r="62" spans="1:83" ht="15">
      <c r="A62" s="2"/>
      <c r="B62" s="2"/>
      <c r="C62" s="2"/>
      <c r="D62" s="2"/>
      <c r="E62" s="16"/>
      <c r="F62" s="20"/>
      <c r="G62" s="20"/>
      <c r="H62" s="20"/>
      <c r="I62" s="20"/>
      <c r="J62" s="20"/>
      <c r="K62" s="20"/>
      <c r="L62" s="16"/>
      <c r="M62" s="20"/>
      <c r="N62" s="2"/>
      <c r="O62" s="2"/>
      <c r="P62" s="16"/>
      <c r="Q62" s="2"/>
      <c r="R62" s="2"/>
      <c r="S62" s="2"/>
      <c r="T62" s="2"/>
      <c r="U62" s="2"/>
      <c r="V62" s="20"/>
      <c r="W62" s="20"/>
      <c r="X62" s="20"/>
      <c r="Y62" s="20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</row>
    <row r="63" spans="1:83" ht="15">
      <c r="A63" s="2"/>
      <c r="B63" s="2"/>
      <c r="C63" s="2"/>
      <c r="D63" s="2"/>
      <c r="E63" s="16"/>
      <c r="F63" s="20"/>
      <c r="G63" s="20"/>
      <c r="H63" s="20"/>
      <c r="I63" s="20"/>
      <c r="J63" s="20"/>
      <c r="K63" s="20"/>
      <c r="L63" s="16"/>
      <c r="M63" s="20"/>
      <c r="N63" s="2"/>
      <c r="O63" s="2"/>
      <c r="P63" s="16"/>
      <c r="Q63" s="2"/>
      <c r="R63" s="2"/>
      <c r="S63" s="2"/>
      <c r="T63" s="2"/>
      <c r="U63" s="2"/>
      <c r="V63" s="20"/>
      <c r="W63" s="20"/>
      <c r="X63" s="20"/>
      <c r="Y63" s="20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</row>
    <row r="64" spans="1:83" ht="15">
      <c r="A64" s="2"/>
      <c r="B64" s="2"/>
      <c r="C64" s="2"/>
      <c r="D64" s="2"/>
      <c r="E64" s="16"/>
      <c r="F64" s="20"/>
      <c r="G64" s="20"/>
      <c r="H64" s="20"/>
      <c r="I64" s="20"/>
      <c r="J64" s="20"/>
      <c r="K64" s="20"/>
      <c r="L64" s="16"/>
      <c r="M64" s="20"/>
      <c r="N64" s="2"/>
      <c r="O64" s="2"/>
      <c r="P64" s="16"/>
      <c r="Q64" s="2"/>
      <c r="R64" s="2"/>
      <c r="S64" s="2"/>
      <c r="T64" s="2"/>
      <c r="U64" s="2"/>
      <c r="V64" s="2"/>
      <c r="W64" s="2"/>
      <c r="X64" s="2"/>
      <c r="Y64" s="57">
        <f>AB64*AG64+AB66*AG66+AB68*AG68</f>
        <v>222.1333265210894</v>
      </c>
      <c r="Z64" s="2"/>
      <c r="AA64" s="13"/>
      <c r="AB64" s="19">
        <v>0.25</v>
      </c>
      <c r="AC64" s="15"/>
      <c r="AD64" s="14">
        <f>$I$3</f>
        <v>120</v>
      </c>
      <c r="AE64" s="15"/>
      <c r="AF64" s="2"/>
      <c r="AG64" s="59">
        <f>'Drill Decision-detail'!Z31</f>
        <v>426.53245369313356</v>
      </c>
      <c r="AH64" s="2"/>
      <c r="AI64" s="100">
        <f>$F$54*Q70*W66*AB64</f>
        <v>0.0006250000000000001</v>
      </c>
      <c r="AJ64" s="2"/>
      <c r="AK64" s="80">
        <f>N47</f>
        <v>1</v>
      </c>
      <c r="AL64" s="2"/>
      <c r="AM64" s="100">
        <f>AI64*AK64</f>
        <v>0.0006250000000000001</v>
      </c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</row>
    <row r="65" spans="1:83" ht="23.25">
      <c r="A65" s="2"/>
      <c r="B65" s="2"/>
      <c r="C65" s="2"/>
      <c r="D65" s="2"/>
      <c r="E65" s="16"/>
      <c r="F65" s="20"/>
      <c r="G65" s="20"/>
      <c r="H65" s="20"/>
      <c r="I65" s="20"/>
      <c r="J65" s="20"/>
      <c r="K65" s="20"/>
      <c r="L65" s="16"/>
      <c r="M65" s="20"/>
      <c r="N65" s="2"/>
      <c r="O65" s="2"/>
      <c r="P65" s="16"/>
      <c r="Q65" s="2"/>
      <c r="R65" s="2"/>
      <c r="S65" s="2"/>
      <c r="T65" s="2"/>
      <c r="U65" s="2"/>
      <c r="V65" s="2"/>
      <c r="W65" s="2"/>
      <c r="X65" s="24" t="s">
        <v>7</v>
      </c>
      <c r="Y65" s="2"/>
      <c r="Z65" s="2"/>
      <c r="AA65" s="16"/>
      <c r="AB65" s="20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ht="15">
      <c r="A66" s="2"/>
      <c r="B66" s="2"/>
      <c r="C66" s="2"/>
      <c r="D66" s="2"/>
      <c r="E66" s="16"/>
      <c r="F66" s="20"/>
      <c r="G66" s="20"/>
      <c r="H66" s="20"/>
      <c r="I66" s="20"/>
      <c r="J66" s="20"/>
      <c r="K66" s="20"/>
      <c r="L66" s="16"/>
      <c r="M66" s="20"/>
      <c r="N66" s="2"/>
      <c r="O66" s="2"/>
      <c r="P66" s="16"/>
      <c r="Q66" s="2"/>
      <c r="R66" s="2"/>
      <c r="S66" s="2"/>
      <c r="T66" s="2"/>
      <c r="U66" s="2"/>
      <c r="V66" s="13"/>
      <c r="W66" s="29">
        <f>$D$8</f>
        <v>0.2</v>
      </c>
      <c r="X66" s="15"/>
      <c r="Y66" s="15"/>
      <c r="Z66" s="2"/>
      <c r="AA66" s="13"/>
      <c r="AB66" s="19">
        <v>0.5</v>
      </c>
      <c r="AC66" s="15"/>
      <c r="AD66" s="14">
        <f>$I$4</f>
        <v>70</v>
      </c>
      <c r="AE66" s="15"/>
      <c r="AF66" s="2"/>
      <c r="AG66" s="59">
        <f>'Drill Decision-detail'!Z33</f>
        <v>211.37547772256073</v>
      </c>
      <c r="AH66" s="2"/>
      <c r="AI66" s="100">
        <f>$F$54*Q70*W66*AB66</f>
        <v>0.0012500000000000002</v>
      </c>
      <c r="AJ66" s="2"/>
      <c r="AK66" s="80">
        <f>N47</f>
        <v>1</v>
      </c>
      <c r="AL66" s="2"/>
      <c r="AM66" s="100">
        <f>AI66*AK66</f>
        <v>0.0012500000000000002</v>
      </c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</row>
    <row r="67" spans="1:83" ht="23.25" customHeight="1">
      <c r="A67" s="2"/>
      <c r="B67" s="2"/>
      <c r="C67" s="2"/>
      <c r="D67" s="2"/>
      <c r="E67" s="16"/>
      <c r="F67" s="20"/>
      <c r="G67" s="20"/>
      <c r="H67" s="20"/>
      <c r="I67" s="20"/>
      <c r="J67" s="20"/>
      <c r="K67" s="20"/>
      <c r="L67" s="16"/>
      <c r="M67" s="20"/>
      <c r="N67" s="2"/>
      <c r="O67" s="2"/>
      <c r="P67" s="16"/>
      <c r="Q67" s="2"/>
      <c r="R67" s="2"/>
      <c r="S67" s="2"/>
      <c r="T67" s="2"/>
      <c r="U67" s="2"/>
      <c r="V67" s="16"/>
      <c r="W67" s="20"/>
      <c r="X67" s="20"/>
      <c r="Y67" s="20"/>
      <c r="Z67" s="2"/>
      <c r="AA67" s="16"/>
      <c r="AB67" s="18"/>
      <c r="AC67" s="2"/>
      <c r="AD67" s="18"/>
      <c r="AE67" s="18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</row>
    <row r="68" spans="1:83" ht="15">
      <c r="A68" s="2"/>
      <c r="B68" s="2"/>
      <c r="C68" s="2"/>
      <c r="D68" s="2"/>
      <c r="E68" s="16"/>
      <c r="F68" s="20"/>
      <c r="G68" s="20"/>
      <c r="H68" s="20"/>
      <c r="I68" s="20"/>
      <c r="J68" s="20"/>
      <c r="K68" s="20"/>
      <c r="L68" s="16"/>
      <c r="M68" s="20"/>
      <c r="N68" s="2"/>
      <c r="O68" s="2"/>
      <c r="P68" s="16"/>
      <c r="Q68" s="2"/>
      <c r="R68" s="2"/>
      <c r="S68" s="2"/>
      <c r="T68" s="57">
        <f>W66*Y64+W74*Y72</f>
        <v>-35.573334695782115</v>
      </c>
      <c r="U68" s="2"/>
      <c r="V68" s="16"/>
      <c r="W68" s="20"/>
      <c r="X68" s="20"/>
      <c r="Y68" s="20"/>
      <c r="Z68" s="2"/>
      <c r="AA68" s="15"/>
      <c r="AB68" s="19">
        <v>0.25</v>
      </c>
      <c r="AC68" s="15"/>
      <c r="AD68" s="12">
        <f>$I$5</f>
        <v>30</v>
      </c>
      <c r="AE68" s="2"/>
      <c r="AF68" s="2"/>
      <c r="AG68" s="59">
        <f>'Drill Decision-detail'!Z35</f>
        <v>39.24989694610254</v>
      </c>
      <c r="AH68" s="2"/>
      <c r="AI68" s="100">
        <f>$F$54*Q70*W66*AB68</f>
        <v>0.0006250000000000001</v>
      </c>
      <c r="AJ68" s="2"/>
      <c r="AK68" s="80">
        <f>N47</f>
        <v>1</v>
      </c>
      <c r="AL68" s="2"/>
      <c r="AM68" s="100">
        <f>AI68*AK68</f>
        <v>0.0006250000000000001</v>
      </c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</row>
    <row r="69" spans="1:83" ht="15">
      <c r="A69" s="2"/>
      <c r="B69" s="2"/>
      <c r="C69" s="2"/>
      <c r="D69" s="2"/>
      <c r="E69" s="16"/>
      <c r="F69" s="20"/>
      <c r="G69" s="20"/>
      <c r="H69" s="20"/>
      <c r="I69" s="20"/>
      <c r="J69" s="20"/>
      <c r="K69" s="20"/>
      <c r="L69" s="16"/>
      <c r="M69" s="20"/>
      <c r="N69" s="2"/>
      <c r="O69" s="2"/>
      <c r="P69" s="17"/>
      <c r="Q69" s="2"/>
      <c r="R69" s="2"/>
      <c r="S69" s="2"/>
      <c r="T69" s="2"/>
      <c r="U69" s="2"/>
      <c r="V69" s="16"/>
      <c r="W69" s="20"/>
      <c r="X69" s="20"/>
      <c r="Y69" s="20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</row>
    <row r="70" spans="1:83" ht="15">
      <c r="A70" s="2"/>
      <c r="B70" s="2"/>
      <c r="C70" s="2"/>
      <c r="D70" s="2"/>
      <c r="E70" s="16"/>
      <c r="F70" s="20"/>
      <c r="G70" s="20"/>
      <c r="H70" s="20"/>
      <c r="I70" s="20"/>
      <c r="J70" s="20"/>
      <c r="K70" s="20"/>
      <c r="L70" s="16"/>
      <c r="M70" s="20"/>
      <c r="N70" s="2"/>
      <c r="O70" s="2"/>
      <c r="P70" s="2"/>
      <c r="Q70" s="19">
        <f>'Value of Imperfect Info'!BJ49</f>
        <v>0.037037037037037035</v>
      </c>
      <c r="R70" s="15"/>
      <c r="S70" s="35">
        <f>$D$5</f>
        <v>7</v>
      </c>
      <c r="T70" s="15"/>
      <c r="U70" s="2"/>
      <c r="V70" s="16"/>
      <c r="W70" s="20"/>
      <c r="X70" s="20"/>
      <c r="Y70" s="20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</row>
    <row r="71" spans="1:83" ht="15">
      <c r="A71" s="2"/>
      <c r="B71" s="2"/>
      <c r="C71" s="2"/>
      <c r="D71" s="2"/>
      <c r="E71" s="16"/>
      <c r="F71" s="20"/>
      <c r="G71" s="20"/>
      <c r="H71" s="20"/>
      <c r="I71" s="20"/>
      <c r="J71" s="20"/>
      <c r="K71" s="20"/>
      <c r="L71" s="16"/>
      <c r="M71" s="20"/>
      <c r="N71" s="2"/>
      <c r="O71" s="2"/>
      <c r="P71" s="2"/>
      <c r="Q71" s="2"/>
      <c r="R71" s="2"/>
      <c r="S71" s="2"/>
      <c r="T71" s="2"/>
      <c r="U71" s="2"/>
      <c r="V71" s="16"/>
      <c r="W71" s="20"/>
      <c r="X71" s="20"/>
      <c r="Y71" s="20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</row>
    <row r="72" spans="1:83" ht="15">
      <c r="A72" s="2"/>
      <c r="B72" s="2"/>
      <c r="C72" s="2"/>
      <c r="D72" s="2"/>
      <c r="E72" s="16"/>
      <c r="F72" s="20"/>
      <c r="G72" s="20"/>
      <c r="H72" s="20"/>
      <c r="I72" s="20"/>
      <c r="J72" s="20"/>
      <c r="K72" s="20"/>
      <c r="L72" s="16"/>
      <c r="M72" s="20"/>
      <c r="N72" s="2"/>
      <c r="O72" s="2"/>
      <c r="P72" s="2"/>
      <c r="Q72" s="2"/>
      <c r="R72" s="2"/>
      <c r="S72" s="2"/>
      <c r="T72" s="2"/>
      <c r="U72" s="2"/>
      <c r="V72" s="16"/>
      <c r="W72" s="20"/>
      <c r="X72" s="20"/>
      <c r="Y72" s="57">
        <f>AA74</f>
        <v>-100</v>
      </c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</row>
    <row r="73" spans="1:83" ht="23.25">
      <c r="A73" s="2"/>
      <c r="B73" s="2"/>
      <c r="C73" s="2"/>
      <c r="D73" s="2"/>
      <c r="E73" s="16"/>
      <c r="F73" s="20"/>
      <c r="G73" s="20"/>
      <c r="H73" s="20"/>
      <c r="I73" s="20"/>
      <c r="J73" s="20"/>
      <c r="K73" s="20"/>
      <c r="L73" s="16"/>
      <c r="M73" s="20"/>
      <c r="N73" s="2"/>
      <c r="O73" s="2"/>
      <c r="P73" s="2"/>
      <c r="Q73" s="2"/>
      <c r="R73" s="2"/>
      <c r="S73" s="2"/>
      <c r="T73" s="2"/>
      <c r="U73" s="2"/>
      <c r="V73" s="17"/>
      <c r="W73" s="18"/>
      <c r="X73" s="25" t="s">
        <v>8</v>
      </c>
      <c r="Y73" s="18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</row>
    <row r="74" spans="1:83" ht="15">
      <c r="A74" s="2"/>
      <c r="B74" s="2"/>
      <c r="C74" s="2"/>
      <c r="D74" s="2"/>
      <c r="E74" s="16"/>
      <c r="F74" s="20"/>
      <c r="G74" s="20"/>
      <c r="H74" s="20"/>
      <c r="I74" s="20"/>
      <c r="J74" s="20"/>
      <c r="K74" s="20"/>
      <c r="L74" s="16"/>
      <c r="M74" s="20"/>
      <c r="N74" s="2"/>
      <c r="O74" s="2"/>
      <c r="P74" s="2"/>
      <c r="Q74" s="2"/>
      <c r="R74" s="2"/>
      <c r="S74" s="2"/>
      <c r="T74" s="2"/>
      <c r="U74" s="2"/>
      <c r="V74" s="2"/>
      <c r="W74" s="19">
        <f>1-W66</f>
        <v>0.8</v>
      </c>
      <c r="X74" s="2"/>
      <c r="Y74" s="2"/>
      <c r="Z74" s="2"/>
      <c r="AA74" s="52">
        <f>-$D$9</f>
        <v>-100</v>
      </c>
      <c r="AB74" s="2"/>
      <c r="AC74" s="2"/>
      <c r="AD74" s="2"/>
      <c r="AE74" s="2"/>
      <c r="AF74" s="2"/>
      <c r="AG74" s="2"/>
      <c r="AH74" s="2"/>
      <c r="AI74" s="100">
        <f>$F$54*Q70*W74</f>
        <v>0.010000000000000002</v>
      </c>
      <c r="AJ74" s="2"/>
      <c r="AK74" s="80">
        <f>N47</f>
        <v>1</v>
      </c>
      <c r="AL74" s="2"/>
      <c r="AM74" s="100">
        <f>AI74*AK74</f>
        <v>0.010000000000000002</v>
      </c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5">
      <c r="A75" s="2"/>
      <c r="B75" s="2"/>
      <c r="C75" s="2"/>
      <c r="D75" s="2"/>
      <c r="E75" s="16"/>
      <c r="F75" s="20"/>
      <c r="G75" s="20"/>
      <c r="H75" s="20"/>
      <c r="I75" s="20"/>
      <c r="J75" s="20"/>
      <c r="K75" s="20"/>
      <c r="L75" s="16"/>
      <c r="M75" s="20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3" ht="15">
      <c r="A76" s="2"/>
      <c r="B76" s="2"/>
      <c r="C76" s="2"/>
      <c r="D76" s="2"/>
      <c r="E76" s="16"/>
      <c r="F76" s="20"/>
      <c r="G76" s="20"/>
      <c r="H76" s="20"/>
      <c r="I76" s="20"/>
      <c r="J76" s="20"/>
      <c r="K76" s="20"/>
      <c r="L76" s="16"/>
      <c r="M76" s="20"/>
      <c r="N76" s="2"/>
      <c r="O76" s="2"/>
      <c r="P76" s="81" t="s">
        <v>140</v>
      </c>
      <c r="Q76" s="80">
        <f>IF(N43&lt;=0,1,0)</f>
        <v>0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</row>
    <row r="77" spans="1:83" ht="15">
      <c r="A77" s="2"/>
      <c r="B77" s="2"/>
      <c r="C77" s="2"/>
      <c r="D77" s="2"/>
      <c r="E77" s="16"/>
      <c r="F77" s="20"/>
      <c r="G77" s="20"/>
      <c r="H77" s="20"/>
      <c r="I77" s="20"/>
      <c r="J77" s="20"/>
      <c r="K77" s="20"/>
      <c r="L77" s="16"/>
      <c r="M77" s="20"/>
      <c r="N77" s="2"/>
      <c r="O77" s="2"/>
      <c r="P77" s="20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</row>
    <row r="78" spans="1:83" ht="15">
      <c r="A78" s="2"/>
      <c r="B78" s="2"/>
      <c r="C78" s="2"/>
      <c r="D78" s="2"/>
      <c r="E78" s="16"/>
      <c r="F78" s="20"/>
      <c r="G78" s="20"/>
      <c r="H78" s="20"/>
      <c r="I78" s="20"/>
      <c r="J78" s="20"/>
      <c r="K78" s="20"/>
      <c r="L78" s="16"/>
      <c r="M78" s="20"/>
      <c r="N78" s="2"/>
      <c r="O78" s="2"/>
      <c r="P78" s="20"/>
      <c r="Q78" s="52">
        <v>0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</row>
    <row r="79" spans="1:83" ht="23.25">
      <c r="A79" s="2"/>
      <c r="B79" s="2"/>
      <c r="C79" s="2"/>
      <c r="D79" s="2"/>
      <c r="E79" s="16"/>
      <c r="F79" s="20"/>
      <c r="G79" s="20"/>
      <c r="H79" s="20"/>
      <c r="I79" s="20"/>
      <c r="J79" s="20"/>
      <c r="K79" s="20"/>
      <c r="L79" s="17"/>
      <c r="M79" s="25" t="s">
        <v>8</v>
      </c>
      <c r="N79" s="18"/>
      <c r="O79" s="18"/>
      <c r="P79" s="18"/>
      <c r="Q79" s="18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</row>
    <row r="80" spans="1:83" ht="15">
      <c r="A80" s="2"/>
      <c r="B80" s="2"/>
      <c r="C80" s="2"/>
      <c r="D80" s="2"/>
      <c r="E80" s="16"/>
      <c r="F80" s="20"/>
      <c r="G80" s="20"/>
      <c r="H80" s="20"/>
      <c r="I80" s="20"/>
      <c r="J80" s="20"/>
      <c r="K80" s="20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100">
        <f>$F$54</f>
        <v>0.3375</v>
      </c>
      <c r="AJ80" s="2"/>
      <c r="AK80" s="80">
        <f>Q76</f>
        <v>0</v>
      </c>
      <c r="AL80" s="2"/>
      <c r="AM80" s="100">
        <f>AI80*AK80</f>
        <v>0</v>
      </c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</row>
    <row r="81" spans="1:83" ht="15">
      <c r="A81" s="2"/>
      <c r="B81" s="2"/>
      <c r="C81" s="2"/>
      <c r="D81" s="2"/>
      <c r="E81" s="16"/>
      <c r="F81" s="20"/>
      <c r="G81" s="20"/>
      <c r="H81" s="20"/>
      <c r="I81" s="20"/>
      <c r="J81" s="20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</row>
    <row r="82" spans="1:83" ht="15">
      <c r="A82" s="2"/>
      <c r="B82" s="2"/>
      <c r="C82" s="2"/>
      <c r="D82" s="2"/>
      <c r="E82" s="16"/>
      <c r="F82" s="20"/>
      <c r="G82" s="20"/>
      <c r="H82" s="20"/>
      <c r="I82" s="20"/>
      <c r="J82" s="20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83" spans="1:83" ht="15">
      <c r="A83" s="2"/>
      <c r="B83" s="2"/>
      <c r="C83" s="2"/>
      <c r="D83" s="2"/>
      <c r="E83" s="16"/>
      <c r="F83" s="20"/>
      <c r="G83" s="20"/>
      <c r="H83" s="20"/>
      <c r="I83" s="20"/>
      <c r="J83" s="20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</row>
    <row r="84" spans="1:83" ht="15">
      <c r="A84" s="2"/>
      <c r="B84" s="2"/>
      <c r="C84" s="2"/>
      <c r="D84" s="2"/>
      <c r="E84" s="16"/>
      <c r="F84" s="20"/>
      <c r="G84" s="20"/>
      <c r="H84" s="20"/>
      <c r="I84" s="20"/>
      <c r="J84" s="20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</row>
    <row r="85" spans="1:83" ht="15">
      <c r="A85" s="2"/>
      <c r="B85" s="2"/>
      <c r="C85" s="2"/>
      <c r="D85" s="2"/>
      <c r="E85" s="16"/>
      <c r="F85" s="20"/>
      <c r="G85" s="20"/>
      <c r="H85" s="20"/>
      <c r="I85" s="20"/>
      <c r="J85" s="20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</row>
    <row r="86" spans="1:83" ht="15">
      <c r="A86" s="2"/>
      <c r="B86" s="2"/>
      <c r="C86" s="2"/>
      <c r="D86" s="2"/>
      <c r="E86" s="16"/>
      <c r="F86" s="20"/>
      <c r="G86" s="20"/>
      <c r="H86" s="20"/>
      <c r="I86" s="20"/>
      <c r="J86" s="20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</row>
    <row r="87" spans="1:83" ht="15">
      <c r="A87" s="2"/>
      <c r="B87" s="2"/>
      <c r="C87" s="2"/>
      <c r="D87" s="2"/>
      <c r="E87" s="16"/>
      <c r="F87" s="20"/>
      <c r="G87" s="20"/>
      <c r="H87" s="20"/>
      <c r="I87" s="20"/>
      <c r="J87" s="20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57">
        <f>AB87*AG87+AB89*AG89+AB91*AG91</f>
        <v>699.2877282140167</v>
      </c>
      <c r="Z87" s="2"/>
      <c r="AA87" s="13"/>
      <c r="AB87" s="19">
        <v>0.25</v>
      </c>
      <c r="AC87" s="15"/>
      <c r="AD87" s="14">
        <f>$I$3</f>
        <v>120</v>
      </c>
      <c r="AE87" s="15"/>
      <c r="AF87" s="2"/>
      <c r="AG87" s="59">
        <f>AG14</f>
        <v>1239.4621750958988</v>
      </c>
      <c r="AH87" s="2"/>
      <c r="AI87" s="100">
        <f>$F$127*Q93*W89*AB87</f>
        <v>0.001875</v>
      </c>
      <c r="AJ87" s="2"/>
      <c r="AK87" s="80">
        <f>N120</f>
        <v>1</v>
      </c>
      <c r="AL87" s="2"/>
      <c r="AM87" s="100">
        <f>AI87*AK87</f>
        <v>0.001875</v>
      </c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</row>
    <row r="88" spans="1:83" ht="23.25" customHeight="1">
      <c r="A88" s="2"/>
      <c r="B88" s="2"/>
      <c r="C88" s="2"/>
      <c r="D88" s="2"/>
      <c r="E88" s="16"/>
      <c r="F88" s="20"/>
      <c r="G88" s="20"/>
      <c r="H88" s="20"/>
      <c r="I88" s="20"/>
      <c r="J88" s="20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4" t="s">
        <v>7</v>
      </c>
      <c r="Y88" s="2"/>
      <c r="Z88" s="2"/>
      <c r="AA88" s="16"/>
      <c r="AB88" s="20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</row>
    <row r="89" spans="1:83" ht="15">
      <c r="A89" s="2"/>
      <c r="B89" s="2"/>
      <c r="C89" s="2"/>
      <c r="D89" s="2"/>
      <c r="E89" s="16"/>
      <c r="F89" s="20"/>
      <c r="G89" s="20"/>
      <c r="H89" s="20"/>
      <c r="I89" s="20"/>
      <c r="J89" s="20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3"/>
      <c r="W89" s="29">
        <f>$D$8</f>
        <v>0.2</v>
      </c>
      <c r="X89" s="15"/>
      <c r="Y89" s="15"/>
      <c r="Z89" s="2"/>
      <c r="AA89" s="13"/>
      <c r="AB89" s="19">
        <v>0.5</v>
      </c>
      <c r="AC89" s="15"/>
      <c r="AD89" s="14">
        <f>$I$4</f>
        <v>70</v>
      </c>
      <c r="AE89" s="15"/>
      <c r="AF89" s="2"/>
      <c r="AG89" s="59">
        <f>AG16</f>
        <v>670.8574941676019</v>
      </c>
      <c r="AH89" s="2"/>
      <c r="AI89" s="100">
        <f>$F$127*Q93*W89*AB89</f>
        <v>0.00375</v>
      </c>
      <c r="AJ89" s="2"/>
      <c r="AK89" s="80">
        <f>N120</f>
        <v>1</v>
      </c>
      <c r="AL89" s="2"/>
      <c r="AM89" s="100">
        <f>AI89*AK89</f>
        <v>0.00375</v>
      </c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</row>
    <row r="90" spans="1:83" ht="23.25" customHeight="1">
      <c r="A90" s="2"/>
      <c r="B90" s="2"/>
      <c r="C90" s="2"/>
      <c r="D90" s="2"/>
      <c r="E90" s="16"/>
      <c r="F90" s="20"/>
      <c r="G90" s="20"/>
      <c r="H90" s="20"/>
      <c r="I90" s="20"/>
      <c r="J90" s="20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16"/>
      <c r="W90" s="20"/>
      <c r="X90" s="20"/>
      <c r="Y90" s="20"/>
      <c r="Z90" s="2"/>
      <c r="AA90" s="16"/>
      <c r="AB90" s="18"/>
      <c r="AC90" s="2"/>
      <c r="AD90" s="18"/>
      <c r="AE90" s="18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</row>
    <row r="91" spans="1:83" ht="15">
      <c r="A91" s="2"/>
      <c r="B91" s="2"/>
      <c r="C91" s="2"/>
      <c r="D91" s="2"/>
      <c r="E91" s="16"/>
      <c r="F91" s="20"/>
      <c r="G91" s="20"/>
      <c r="H91" s="20"/>
      <c r="I91" s="20"/>
      <c r="J91" s="20"/>
      <c r="K91" s="2"/>
      <c r="L91" s="2"/>
      <c r="M91" s="2"/>
      <c r="N91" s="2"/>
      <c r="O91" s="2"/>
      <c r="P91" s="2"/>
      <c r="Q91" s="2"/>
      <c r="R91" s="2"/>
      <c r="S91" s="2"/>
      <c r="T91" s="57">
        <f>W89*Y87+W97*Y95</f>
        <v>59.85754564280336</v>
      </c>
      <c r="U91" s="2"/>
      <c r="V91" s="16"/>
      <c r="W91" s="20"/>
      <c r="X91" s="20"/>
      <c r="Y91" s="20"/>
      <c r="Z91" s="2"/>
      <c r="AA91" s="15"/>
      <c r="AB91" s="19">
        <v>0.25</v>
      </c>
      <c r="AC91" s="15"/>
      <c r="AD91" s="12">
        <f>$I$5</f>
        <v>30</v>
      </c>
      <c r="AE91" s="2"/>
      <c r="AF91" s="2"/>
      <c r="AG91" s="59">
        <f>AG18</f>
        <v>215.9737494249645</v>
      </c>
      <c r="AH91" s="2"/>
      <c r="AI91" s="100">
        <f>$F$127*Q93*W89*AB91</f>
        <v>0.001875</v>
      </c>
      <c r="AJ91" s="2"/>
      <c r="AK91" s="80">
        <f>N120</f>
        <v>1</v>
      </c>
      <c r="AL91" s="2"/>
      <c r="AM91" s="100">
        <f>AI91*AK91</f>
        <v>0.001875</v>
      </c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</row>
    <row r="92" spans="1:83" ht="15">
      <c r="A92" s="2"/>
      <c r="B92" s="2"/>
      <c r="C92" s="2"/>
      <c r="D92" s="2"/>
      <c r="E92" s="16"/>
      <c r="F92" s="20"/>
      <c r="G92" s="20"/>
      <c r="H92" s="20"/>
      <c r="I92" s="20"/>
      <c r="J92" s="20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16"/>
      <c r="W92" s="20"/>
      <c r="X92" s="20"/>
      <c r="Y92" s="20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</row>
    <row r="93" spans="1:83" ht="15">
      <c r="A93" s="2"/>
      <c r="B93" s="2"/>
      <c r="C93" s="2"/>
      <c r="D93" s="2"/>
      <c r="E93" s="16"/>
      <c r="F93" s="20"/>
      <c r="G93" s="20"/>
      <c r="H93" s="20"/>
      <c r="I93" s="20"/>
      <c r="J93" s="20"/>
      <c r="K93" s="2"/>
      <c r="L93" s="2"/>
      <c r="M93" s="2"/>
      <c r="N93" s="2"/>
      <c r="O93" s="2"/>
      <c r="P93" s="13"/>
      <c r="Q93" s="19">
        <f>'Value of Imperfect Info'!BJ52</f>
        <v>0.11538461538461539</v>
      </c>
      <c r="R93" s="15"/>
      <c r="S93" s="35">
        <f>$D$3</f>
        <v>43</v>
      </c>
      <c r="T93" s="15"/>
      <c r="U93" s="2"/>
      <c r="V93" s="16"/>
      <c r="W93" s="20"/>
      <c r="X93" s="20"/>
      <c r="Y93" s="20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</row>
    <row r="94" spans="1:83" ht="15">
      <c r="A94" s="2"/>
      <c r="B94" s="2"/>
      <c r="C94" s="2"/>
      <c r="D94" s="2"/>
      <c r="E94" s="16"/>
      <c r="F94" s="20"/>
      <c r="G94" s="20"/>
      <c r="H94" s="20"/>
      <c r="I94" s="20"/>
      <c r="J94" s="20"/>
      <c r="K94" s="2"/>
      <c r="L94" s="2"/>
      <c r="M94" s="2"/>
      <c r="N94" s="2"/>
      <c r="O94" s="2"/>
      <c r="P94" s="16"/>
      <c r="Q94" s="2"/>
      <c r="R94" s="2"/>
      <c r="S94" s="2"/>
      <c r="T94" s="2"/>
      <c r="U94" s="2"/>
      <c r="V94" s="16"/>
      <c r="W94" s="20"/>
      <c r="X94" s="20"/>
      <c r="Y94" s="20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</row>
    <row r="95" spans="1:83" ht="15">
      <c r="A95" s="2"/>
      <c r="B95" s="2"/>
      <c r="C95" s="2"/>
      <c r="D95" s="2"/>
      <c r="E95" s="16"/>
      <c r="F95" s="20"/>
      <c r="G95" s="20"/>
      <c r="H95" s="20"/>
      <c r="I95" s="20"/>
      <c r="J95" s="20"/>
      <c r="K95" s="2"/>
      <c r="L95" s="2"/>
      <c r="M95" s="2"/>
      <c r="N95" s="2"/>
      <c r="O95" s="2"/>
      <c r="P95" s="16"/>
      <c r="Q95" s="2"/>
      <c r="R95" s="2"/>
      <c r="S95" s="2"/>
      <c r="T95" s="2"/>
      <c r="U95" s="2"/>
      <c r="V95" s="16"/>
      <c r="W95" s="20"/>
      <c r="X95" s="20"/>
      <c r="Y95" s="57">
        <f>AA97</f>
        <v>-100</v>
      </c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</row>
    <row r="96" spans="1:83" ht="23.25">
      <c r="A96" s="2"/>
      <c r="B96" s="2"/>
      <c r="C96" s="2"/>
      <c r="D96" s="2"/>
      <c r="E96" s="16"/>
      <c r="F96" s="20"/>
      <c r="G96" s="20"/>
      <c r="H96" s="20"/>
      <c r="I96" s="20"/>
      <c r="J96" s="20"/>
      <c r="K96" s="2"/>
      <c r="L96" s="2"/>
      <c r="M96" s="2"/>
      <c r="N96" s="2"/>
      <c r="O96" s="2"/>
      <c r="P96" s="16"/>
      <c r="Q96" s="2"/>
      <c r="R96" s="2"/>
      <c r="S96" s="2"/>
      <c r="T96" s="2"/>
      <c r="U96" s="2"/>
      <c r="V96" s="17"/>
      <c r="W96" s="18"/>
      <c r="X96" s="25" t="s">
        <v>8</v>
      </c>
      <c r="Y96" s="18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</row>
    <row r="97" spans="1:83" ht="15">
      <c r="A97" s="2"/>
      <c r="B97" s="2"/>
      <c r="C97" s="2"/>
      <c r="D97" s="2"/>
      <c r="E97" s="16"/>
      <c r="F97" s="20"/>
      <c r="G97" s="20"/>
      <c r="H97" s="20"/>
      <c r="I97" s="20"/>
      <c r="J97" s="20"/>
      <c r="K97" s="2"/>
      <c r="L97" s="2"/>
      <c r="M97" s="2"/>
      <c r="N97" s="2"/>
      <c r="O97" s="2"/>
      <c r="P97" s="16"/>
      <c r="Q97" s="2"/>
      <c r="R97" s="2"/>
      <c r="S97" s="2"/>
      <c r="T97" s="2"/>
      <c r="U97" s="2"/>
      <c r="V97" s="2"/>
      <c r="W97" s="19">
        <f>1-W89</f>
        <v>0.8</v>
      </c>
      <c r="X97" s="2"/>
      <c r="Y97" s="2"/>
      <c r="Z97" s="2"/>
      <c r="AA97" s="52">
        <f>-$D$9</f>
        <v>-100</v>
      </c>
      <c r="AB97" s="2"/>
      <c r="AC97" s="2"/>
      <c r="AD97" s="2"/>
      <c r="AE97" s="2"/>
      <c r="AF97" s="2"/>
      <c r="AG97" s="2"/>
      <c r="AH97" s="2"/>
      <c r="AI97" s="100">
        <f>$F$127*Q93*W97</f>
        <v>0.03</v>
      </c>
      <c r="AJ97" s="2"/>
      <c r="AK97" s="80">
        <f>N120</f>
        <v>1</v>
      </c>
      <c r="AL97" s="2"/>
      <c r="AM97" s="100">
        <f>AI97*AK97</f>
        <v>0.03</v>
      </c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</row>
    <row r="98" spans="1:83" ht="15">
      <c r="A98" s="2"/>
      <c r="B98" s="2"/>
      <c r="C98" s="2"/>
      <c r="D98" s="2"/>
      <c r="E98" s="16"/>
      <c r="F98" s="20"/>
      <c r="G98" s="20"/>
      <c r="H98" s="20"/>
      <c r="I98" s="20"/>
      <c r="J98" s="20"/>
      <c r="K98" s="2"/>
      <c r="L98" s="2"/>
      <c r="M98" s="2"/>
      <c r="N98" s="2"/>
      <c r="O98" s="2"/>
      <c r="P98" s="16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</row>
    <row r="99" spans="1:83" ht="15">
      <c r="A99" s="2"/>
      <c r="B99" s="2"/>
      <c r="C99" s="2"/>
      <c r="D99" s="2"/>
      <c r="E99" s="16"/>
      <c r="F99" s="20"/>
      <c r="G99" s="20"/>
      <c r="H99" s="20"/>
      <c r="I99" s="20"/>
      <c r="J99" s="20"/>
      <c r="K99" s="2"/>
      <c r="L99" s="2"/>
      <c r="M99" s="2"/>
      <c r="N99" s="2"/>
      <c r="O99" s="2"/>
      <c r="P99" s="16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15">
      <c r="A100" s="2"/>
      <c r="B100" s="2"/>
      <c r="C100" s="2"/>
      <c r="D100" s="2"/>
      <c r="E100" s="16"/>
      <c r="F100" s="20"/>
      <c r="G100" s="20"/>
      <c r="H100" s="20"/>
      <c r="I100" s="20"/>
      <c r="J100" s="20"/>
      <c r="K100" s="2"/>
      <c r="L100" s="2"/>
      <c r="M100" s="2"/>
      <c r="N100" s="2"/>
      <c r="O100" s="2"/>
      <c r="P100" s="16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3" ht="15">
      <c r="A101" s="2"/>
      <c r="B101" s="2"/>
      <c r="C101" s="2"/>
      <c r="D101" s="2"/>
      <c r="E101" s="16"/>
      <c r="F101" s="20"/>
      <c r="G101" s="20"/>
      <c r="H101" s="20"/>
      <c r="I101" s="20"/>
      <c r="J101" s="20"/>
      <c r="K101" s="2"/>
      <c r="L101" s="2"/>
      <c r="M101" s="2"/>
      <c r="N101" s="2"/>
      <c r="O101" s="2"/>
      <c r="P101" s="16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</row>
    <row r="102" spans="1:83" ht="15">
      <c r="A102" s="2"/>
      <c r="B102" s="2"/>
      <c r="C102" s="2"/>
      <c r="D102" s="2"/>
      <c r="E102" s="16"/>
      <c r="F102" s="20"/>
      <c r="G102" s="20"/>
      <c r="H102" s="20"/>
      <c r="I102" s="20"/>
      <c r="J102" s="20"/>
      <c r="K102" s="2"/>
      <c r="L102" s="2"/>
      <c r="M102" s="2"/>
      <c r="N102" s="2"/>
      <c r="O102" s="2"/>
      <c r="P102" s="16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</row>
    <row r="103" spans="1:83" ht="15">
      <c r="A103" s="2"/>
      <c r="B103" s="2"/>
      <c r="C103" s="2"/>
      <c r="D103" s="2"/>
      <c r="E103" s="16"/>
      <c r="F103" s="20"/>
      <c r="G103" s="20"/>
      <c r="H103" s="20"/>
      <c r="I103" s="20"/>
      <c r="J103" s="20"/>
      <c r="K103" s="2"/>
      <c r="L103" s="2"/>
      <c r="M103" s="2"/>
      <c r="N103" s="2"/>
      <c r="O103" s="2"/>
      <c r="P103" s="16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</row>
    <row r="104" spans="1:83" ht="15">
      <c r="A104" s="2"/>
      <c r="B104" s="2"/>
      <c r="C104" s="2"/>
      <c r="D104" s="2"/>
      <c r="E104" s="16"/>
      <c r="F104" s="20"/>
      <c r="G104" s="20"/>
      <c r="H104" s="20"/>
      <c r="I104" s="20"/>
      <c r="J104" s="20"/>
      <c r="K104" s="2"/>
      <c r="L104" s="2"/>
      <c r="M104" s="2"/>
      <c r="N104" s="2"/>
      <c r="O104" s="2"/>
      <c r="P104" s="16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</row>
    <row r="105" spans="1:83" ht="15">
      <c r="A105" s="2"/>
      <c r="B105" s="2"/>
      <c r="C105" s="2"/>
      <c r="D105" s="2"/>
      <c r="E105" s="16"/>
      <c r="F105" s="20"/>
      <c r="G105" s="20"/>
      <c r="H105" s="20"/>
      <c r="I105" s="20"/>
      <c r="J105" s="20"/>
      <c r="K105" s="2"/>
      <c r="L105" s="2"/>
      <c r="M105" s="2"/>
      <c r="N105" s="2"/>
      <c r="O105" s="2"/>
      <c r="P105" s="16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</row>
    <row r="106" spans="1:83" ht="15">
      <c r="A106" s="2"/>
      <c r="B106" s="2"/>
      <c r="C106" s="2"/>
      <c r="D106" s="2"/>
      <c r="E106" s="16"/>
      <c r="F106" s="20"/>
      <c r="G106" s="20"/>
      <c r="H106" s="20"/>
      <c r="I106" s="20"/>
      <c r="J106" s="20"/>
      <c r="K106" s="2"/>
      <c r="L106" s="2"/>
      <c r="M106" s="2"/>
      <c r="N106" s="2"/>
      <c r="O106" s="2"/>
      <c r="P106" s="16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</row>
    <row r="107" spans="1:83" ht="15">
      <c r="A107" s="2"/>
      <c r="B107" s="2"/>
      <c r="C107" s="2"/>
      <c r="D107" s="2"/>
      <c r="E107" s="16"/>
      <c r="F107" s="20"/>
      <c r="G107" s="20"/>
      <c r="H107" s="20"/>
      <c r="I107" s="20"/>
      <c r="J107" s="20"/>
      <c r="K107" s="2"/>
      <c r="L107" s="2"/>
      <c r="M107" s="2"/>
      <c r="N107" s="2"/>
      <c r="O107" s="2"/>
      <c r="P107" s="16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</row>
    <row r="108" spans="1:83" ht="15">
      <c r="A108" s="2"/>
      <c r="B108" s="2"/>
      <c r="C108" s="2"/>
      <c r="D108" s="2"/>
      <c r="E108" s="16"/>
      <c r="F108" s="20"/>
      <c r="G108" s="20"/>
      <c r="H108" s="20"/>
      <c r="I108" s="20"/>
      <c r="J108" s="20"/>
      <c r="K108" s="2"/>
      <c r="L108" s="2"/>
      <c r="M108" s="2"/>
      <c r="N108" s="2"/>
      <c r="O108" s="2"/>
      <c r="P108" s="16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</row>
    <row r="109" spans="1:83" ht="15">
      <c r="A109" s="2"/>
      <c r="B109" s="2"/>
      <c r="C109" s="2"/>
      <c r="D109" s="2"/>
      <c r="E109" s="16"/>
      <c r="F109" s="20"/>
      <c r="G109" s="20"/>
      <c r="H109" s="20"/>
      <c r="I109" s="20"/>
      <c r="J109" s="20"/>
      <c r="K109" s="2"/>
      <c r="L109" s="2"/>
      <c r="M109" s="2"/>
      <c r="N109" s="2"/>
      <c r="O109" s="2"/>
      <c r="P109" s="16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</row>
    <row r="110" spans="1:83" ht="15">
      <c r="A110" s="2"/>
      <c r="B110" s="2"/>
      <c r="C110" s="2"/>
      <c r="D110" s="2"/>
      <c r="E110" s="16"/>
      <c r="F110" s="20"/>
      <c r="G110" s="20"/>
      <c r="H110" s="20"/>
      <c r="I110" s="20"/>
      <c r="J110" s="20"/>
      <c r="K110" s="2"/>
      <c r="L110" s="2"/>
      <c r="M110" s="2"/>
      <c r="N110" s="2"/>
      <c r="O110" s="2"/>
      <c r="P110" s="16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</row>
    <row r="111" spans="1:83" ht="15">
      <c r="A111" s="2"/>
      <c r="B111" s="2"/>
      <c r="C111" s="2"/>
      <c r="D111" s="2"/>
      <c r="E111" s="16"/>
      <c r="F111" s="20"/>
      <c r="G111" s="20"/>
      <c r="H111" s="20"/>
      <c r="I111" s="20"/>
      <c r="J111" s="20"/>
      <c r="K111" s="2"/>
      <c r="L111" s="2"/>
      <c r="M111" s="2"/>
      <c r="N111" s="2"/>
      <c r="O111" s="2"/>
      <c r="P111" s="16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</row>
    <row r="112" spans="1:83" ht="15">
      <c r="A112" s="2"/>
      <c r="B112" s="2"/>
      <c r="C112" s="2"/>
      <c r="D112" s="2"/>
      <c r="E112" s="16"/>
      <c r="F112" s="20"/>
      <c r="G112" s="20"/>
      <c r="H112" s="20"/>
      <c r="I112" s="20"/>
      <c r="J112" s="20"/>
      <c r="K112" s="2"/>
      <c r="L112" s="2"/>
      <c r="M112" s="2"/>
      <c r="N112" s="2"/>
      <c r="O112" s="2"/>
      <c r="P112" s="16"/>
      <c r="Q112" s="2"/>
      <c r="R112" s="2"/>
      <c r="S112" s="2"/>
      <c r="T112" s="2"/>
      <c r="U112" s="2"/>
      <c r="V112" s="2"/>
      <c r="W112" s="2"/>
      <c r="X112" s="2"/>
      <c r="Y112" s="57">
        <f>AB112*AG112+AB114*AG114+AB116*AG116</f>
        <v>502.2477619942416</v>
      </c>
      <c r="Z112" s="2"/>
      <c r="AA112" s="13"/>
      <c r="AB112" s="19">
        <v>0.25</v>
      </c>
      <c r="AC112" s="15"/>
      <c r="AD112" s="14">
        <f>$I$3</f>
        <v>120</v>
      </c>
      <c r="AE112" s="15"/>
      <c r="AF112" s="2"/>
      <c r="AG112" s="59">
        <f>AG39</f>
        <v>903.7644548696151</v>
      </c>
      <c r="AH112" s="2"/>
      <c r="AI112" s="100">
        <f>$F$127*Q118*W114*AB112</f>
        <v>0.0125</v>
      </c>
      <c r="AJ112" s="2"/>
      <c r="AK112" s="80">
        <f>N120</f>
        <v>1</v>
      </c>
      <c r="AL112" s="2"/>
      <c r="AM112" s="100">
        <f>AI112*AK112</f>
        <v>0.0125</v>
      </c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</row>
    <row r="113" spans="1:83" ht="23.25">
      <c r="A113" s="2"/>
      <c r="B113" s="2"/>
      <c r="C113" s="2"/>
      <c r="D113" s="2"/>
      <c r="E113" s="16"/>
      <c r="F113" s="20"/>
      <c r="G113" s="20"/>
      <c r="H113" s="20"/>
      <c r="I113" s="20"/>
      <c r="J113" s="20"/>
      <c r="K113" s="2"/>
      <c r="L113" s="2"/>
      <c r="M113" s="2"/>
      <c r="N113" s="2"/>
      <c r="O113" s="2"/>
      <c r="P113" s="16"/>
      <c r="Q113" s="2"/>
      <c r="R113" s="2"/>
      <c r="S113" s="2"/>
      <c r="T113" s="2"/>
      <c r="U113" s="2"/>
      <c r="V113" s="2"/>
      <c r="W113" s="2"/>
      <c r="X113" s="24" t="s">
        <v>7</v>
      </c>
      <c r="Y113" s="2"/>
      <c r="Z113" s="2"/>
      <c r="AA113" s="16"/>
      <c r="AB113" s="20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</row>
    <row r="114" spans="1:83" ht="15">
      <c r="A114" s="2"/>
      <c r="B114" s="2"/>
      <c r="C114" s="2"/>
      <c r="D114" s="2"/>
      <c r="E114" s="16"/>
      <c r="F114" s="20"/>
      <c r="G114" s="20"/>
      <c r="H114" s="20"/>
      <c r="I114" s="20"/>
      <c r="J114" s="20"/>
      <c r="K114" s="2"/>
      <c r="L114" s="2"/>
      <c r="M114" s="2"/>
      <c r="N114" s="2"/>
      <c r="O114" s="2"/>
      <c r="P114" s="16"/>
      <c r="Q114" s="2"/>
      <c r="R114" s="2"/>
      <c r="S114" s="2"/>
      <c r="T114" s="2"/>
      <c r="U114" s="2"/>
      <c r="V114" s="13"/>
      <c r="W114" s="29">
        <f>$D$8</f>
        <v>0.2</v>
      </c>
      <c r="X114" s="15"/>
      <c r="Y114" s="15"/>
      <c r="Z114" s="2"/>
      <c r="AA114" s="13"/>
      <c r="AB114" s="19">
        <v>0.5</v>
      </c>
      <c r="AC114" s="15"/>
      <c r="AD114" s="14">
        <f>$I$4</f>
        <v>70</v>
      </c>
      <c r="AE114" s="15"/>
      <c r="AF114" s="2"/>
      <c r="AG114" s="59">
        <f>AG41</f>
        <v>481.11530447448513</v>
      </c>
      <c r="AH114" s="2"/>
      <c r="AI114" s="100">
        <f>$F$127*Q118*W114*AB114</f>
        <v>0.025</v>
      </c>
      <c r="AJ114" s="2"/>
      <c r="AK114" s="80">
        <f>N120</f>
        <v>1</v>
      </c>
      <c r="AL114" s="2"/>
      <c r="AM114" s="100">
        <f>AI114*AK114</f>
        <v>0.025</v>
      </c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</row>
    <row r="115" spans="1:83" ht="23.25" customHeight="1">
      <c r="A115" s="2"/>
      <c r="B115" s="2"/>
      <c r="C115" s="2"/>
      <c r="D115" s="2"/>
      <c r="E115" s="16"/>
      <c r="F115" s="20"/>
      <c r="G115" s="20"/>
      <c r="H115" s="20"/>
      <c r="I115" s="20"/>
      <c r="J115" s="20"/>
      <c r="K115" s="2"/>
      <c r="L115" s="2"/>
      <c r="M115" s="2"/>
      <c r="N115" s="2"/>
      <c r="O115" s="2"/>
      <c r="P115" s="16"/>
      <c r="Q115" s="2"/>
      <c r="R115" s="2"/>
      <c r="S115" s="2"/>
      <c r="T115" s="2"/>
      <c r="U115" s="2"/>
      <c r="V115" s="16"/>
      <c r="W115" s="20"/>
      <c r="X115" s="20"/>
      <c r="Y115" s="20"/>
      <c r="Z115" s="2"/>
      <c r="AA115" s="16"/>
      <c r="AB115" s="18"/>
      <c r="AC115" s="2"/>
      <c r="AD115" s="18"/>
      <c r="AE115" s="18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</row>
    <row r="116" spans="1:83" ht="15">
      <c r="A116" s="2"/>
      <c r="B116" s="2"/>
      <c r="C116" s="2"/>
      <c r="D116" s="2"/>
      <c r="E116" s="16"/>
      <c r="F116" s="20"/>
      <c r="G116" s="20"/>
      <c r="H116" s="20"/>
      <c r="I116" s="20"/>
      <c r="J116" s="20"/>
      <c r="K116" s="2"/>
      <c r="L116" s="2"/>
      <c r="M116" s="2"/>
      <c r="N116" s="57">
        <f>Q93*T91+Q118*T116+Q143*T141</f>
        <v>18.532449262231935</v>
      </c>
      <c r="O116" s="2"/>
      <c r="P116" s="16"/>
      <c r="Q116" s="2"/>
      <c r="R116" s="2"/>
      <c r="S116" s="2"/>
      <c r="T116" s="57">
        <f>W114*Y112+W122*Y120</f>
        <v>20.449552398848326</v>
      </c>
      <c r="U116" s="2"/>
      <c r="V116" s="16"/>
      <c r="W116" s="20"/>
      <c r="X116" s="20"/>
      <c r="Y116" s="20"/>
      <c r="Z116" s="2"/>
      <c r="AA116" s="15"/>
      <c r="AB116" s="19">
        <v>0.25</v>
      </c>
      <c r="AC116" s="15"/>
      <c r="AD116" s="12">
        <f>$I$5</f>
        <v>30</v>
      </c>
      <c r="AE116" s="2"/>
      <c r="AF116" s="2"/>
      <c r="AG116" s="59">
        <f>AG43</f>
        <v>142.9959841583811</v>
      </c>
      <c r="AH116" s="2"/>
      <c r="AI116" s="100">
        <f>$F$127*Q118*W114*AB116</f>
        <v>0.0125</v>
      </c>
      <c r="AJ116" s="2"/>
      <c r="AK116" s="80">
        <f>N120</f>
        <v>1</v>
      </c>
      <c r="AL116" s="2"/>
      <c r="AM116" s="100">
        <f>AI116*AK116</f>
        <v>0.0125</v>
      </c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</row>
    <row r="117" spans="1:83" ht="23.25">
      <c r="A117" s="2"/>
      <c r="B117" s="2"/>
      <c r="C117" s="2"/>
      <c r="D117" s="2"/>
      <c r="E117" s="16"/>
      <c r="F117" s="20"/>
      <c r="G117" s="20"/>
      <c r="H117" s="20"/>
      <c r="I117" s="20"/>
      <c r="J117" s="20"/>
      <c r="K117" s="2"/>
      <c r="L117" s="2"/>
      <c r="M117" s="24" t="s">
        <v>7</v>
      </c>
      <c r="N117" s="2"/>
      <c r="O117" s="2"/>
      <c r="P117" s="17"/>
      <c r="Q117" s="2"/>
      <c r="R117" s="2"/>
      <c r="S117" s="2"/>
      <c r="T117" s="2"/>
      <c r="U117" s="2"/>
      <c r="V117" s="16"/>
      <c r="W117" s="20"/>
      <c r="X117" s="20"/>
      <c r="Y117" s="20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</row>
    <row r="118" spans="1:83" ht="15">
      <c r="A118" s="2"/>
      <c r="B118" s="2"/>
      <c r="C118" s="2"/>
      <c r="D118" s="2"/>
      <c r="E118" s="16"/>
      <c r="F118" s="20"/>
      <c r="G118" s="20"/>
      <c r="H118" s="20"/>
      <c r="I118" s="20"/>
      <c r="J118" s="20"/>
      <c r="K118" s="2"/>
      <c r="L118" s="13"/>
      <c r="M118" s="15"/>
      <c r="N118" s="15"/>
      <c r="O118" s="2"/>
      <c r="P118" s="13"/>
      <c r="Q118" s="19">
        <f>'Value of Imperfect Info'!BJ55</f>
        <v>0.7692307692307694</v>
      </c>
      <c r="R118" s="15"/>
      <c r="S118" s="35">
        <f>$D$4</f>
        <v>22</v>
      </c>
      <c r="T118" s="15"/>
      <c r="U118" s="2"/>
      <c r="V118" s="16"/>
      <c r="W118" s="20"/>
      <c r="X118" s="20"/>
      <c r="Y118" s="20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</row>
    <row r="119" spans="1:83" ht="15">
      <c r="A119" s="2"/>
      <c r="B119" s="2"/>
      <c r="C119" s="2"/>
      <c r="D119" s="2"/>
      <c r="E119" s="16"/>
      <c r="F119" s="20"/>
      <c r="G119" s="20"/>
      <c r="H119" s="20"/>
      <c r="I119" s="20"/>
      <c r="J119" s="20"/>
      <c r="K119" s="2"/>
      <c r="L119" s="16"/>
      <c r="M119" s="20"/>
      <c r="N119" s="2"/>
      <c r="O119" s="2"/>
      <c r="P119" s="16"/>
      <c r="Q119" s="2"/>
      <c r="R119" s="2"/>
      <c r="S119" s="2"/>
      <c r="T119" s="2"/>
      <c r="U119" s="2"/>
      <c r="V119" s="16"/>
      <c r="W119" s="20"/>
      <c r="X119" s="20"/>
      <c r="Y119" s="20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</row>
    <row r="120" spans="1:83" ht="15">
      <c r="A120" s="2"/>
      <c r="B120" s="2"/>
      <c r="C120" s="2"/>
      <c r="D120" s="2"/>
      <c r="E120" s="16"/>
      <c r="F120" s="20"/>
      <c r="G120" s="20"/>
      <c r="H120" s="20"/>
      <c r="I120" s="20"/>
      <c r="J120" s="20"/>
      <c r="K120" s="2"/>
      <c r="L120" s="16"/>
      <c r="M120" s="81" t="s">
        <v>140</v>
      </c>
      <c r="N120" s="80">
        <f>IF(N116&gt;0,1,0)</f>
        <v>1</v>
      </c>
      <c r="O120" s="2"/>
      <c r="P120" s="16"/>
      <c r="Q120" s="2"/>
      <c r="R120" s="2"/>
      <c r="S120" s="2"/>
      <c r="T120" s="2"/>
      <c r="U120" s="2"/>
      <c r="V120" s="16"/>
      <c r="W120" s="20"/>
      <c r="X120" s="20"/>
      <c r="Y120" s="57">
        <f>AA122</f>
        <v>-100</v>
      </c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</row>
    <row r="121" spans="1:83" ht="23.25">
      <c r="A121" s="2"/>
      <c r="B121" s="2"/>
      <c r="C121" s="2"/>
      <c r="D121" s="2"/>
      <c r="E121" s="16"/>
      <c r="F121" s="20"/>
      <c r="G121" s="20"/>
      <c r="H121" s="20"/>
      <c r="I121" s="20"/>
      <c r="J121" s="20"/>
      <c r="K121" s="2"/>
      <c r="L121" s="16"/>
      <c r="M121" s="20"/>
      <c r="N121" s="2"/>
      <c r="O121" s="2"/>
      <c r="P121" s="16"/>
      <c r="Q121" s="2"/>
      <c r="R121" s="2"/>
      <c r="S121" s="2"/>
      <c r="T121" s="2"/>
      <c r="U121" s="2"/>
      <c r="V121" s="17"/>
      <c r="W121" s="18"/>
      <c r="X121" s="25" t="s">
        <v>8</v>
      </c>
      <c r="Y121" s="18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</row>
    <row r="122" spans="1:83" ht="15">
      <c r="A122" s="2"/>
      <c r="B122" s="2"/>
      <c r="C122" s="2"/>
      <c r="D122" s="2"/>
      <c r="E122" s="16"/>
      <c r="F122" s="20"/>
      <c r="G122" s="20"/>
      <c r="H122" s="20"/>
      <c r="I122" s="20"/>
      <c r="J122" s="20"/>
      <c r="K122" s="2"/>
      <c r="L122" s="16"/>
      <c r="M122" s="20"/>
      <c r="N122" s="2"/>
      <c r="O122" s="2"/>
      <c r="P122" s="16"/>
      <c r="Q122" s="2"/>
      <c r="R122" s="2"/>
      <c r="S122" s="2"/>
      <c r="T122" s="2"/>
      <c r="U122" s="2"/>
      <c r="V122" s="2"/>
      <c r="W122" s="19">
        <f>1-W114</f>
        <v>0.8</v>
      </c>
      <c r="X122" s="2"/>
      <c r="Y122" s="2"/>
      <c r="Z122" s="2"/>
      <c r="AA122" s="52">
        <f>-$D$9</f>
        <v>-100</v>
      </c>
      <c r="AB122" s="2"/>
      <c r="AC122" s="2"/>
      <c r="AD122" s="2"/>
      <c r="AE122" s="2"/>
      <c r="AF122" s="2"/>
      <c r="AG122" s="2"/>
      <c r="AH122" s="2"/>
      <c r="AI122" s="100">
        <f>$F$127*Q118*W122</f>
        <v>0.2</v>
      </c>
      <c r="AJ122" s="2"/>
      <c r="AK122" s="80">
        <f>N120</f>
        <v>1</v>
      </c>
      <c r="AL122" s="2"/>
      <c r="AM122" s="100">
        <f>AI122*AK122</f>
        <v>0.2</v>
      </c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</row>
    <row r="123" spans="1:83" ht="15">
      <c r="A123" s="2"/>
      <c r="B123" s="2"/>
      <c r="C123" s="2"/>
      <c r="D123" s="2"/>
      <c r="E123" s="16"/>
      <c r="F123" s="20"/>
      <c r="G123" s="20"/>
      <c r="H123" s="20"/>
      <c r="I123" s="20"/>
      <c r="J123" s="20"/>
      <c r="K123" s="2"/>
      <c r="L123" s="16"/>
      <c r="M123" s="20"/>
      <c r="N123" s="2"/>
      <c r="O123" s="2"/>
      <c r="P123" s="16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</row>
    <row r="124" spans="1:83" ht="15">
      <c r="A124" s="2"/>
      <c r="B124" s="2"/>
      <c r="C124" s="2"/>
      <c r="D124" s="2"/>
      <c r="E124" s="16"/>
      <c r="F124" s="20"/>
      <c r="G124" s="20"/>
      <c r="H124" s="20"/>
      <c r="I124" s="20"/>
      <c r="J124" s="20"/>
      <c r="K124" s="2"/>
      <c r="L124" s="16"/>
      <c r="M124" s="20"/>
      <c r="N124" s="2"/>
      <c r="O124" s="2"/>
      <c r="P124" s="16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  <row r="125" spans="1:83" ht="15">
      <c r="A125" s="2"/>
      <c r="B125" s="2"/>
      <c r="C125" s="2"/>
      <c r="D125" s="2"/>
      <c r="E125" s="16"/>
      <c r="F125" s="20"/>
      <c r="G125" s="20"/>
      <c r="H125" s="20"/>
      <c r="I125" s="20"/>
      <c r="J125" s="57">
        <f>IF(N116&gt;0,N116,0)</f>
        <v>18.532449262231935</v>
      </c>
      <c r="K125" s="2"/>
      <c r="L125" s="16"/>
      <c r="M125" s="20"/>
      <c r="N125" s="2"/>
      <c r="O125" s="2"/>
      <c r="P125" s="16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</row>
    <row r="126" spans="1:83" ht="21">
      <c r="A126" s="2"/>
      <c r="B126" s="28" t="s">
        <v>11</v>
      </c>
      <c r="C126" s="2"/>
      <c r="D126" s="2"/>
      <c r="E126" s="17"/>
      <c r="F126" s="18"/>
      <c r="G126" s="18"/>
      <c r="H126" s="18"/>
      <c r="I126" s="18"/>
      <c r="J126" s="18"/>
      <c r="K126" s="2"/>
      <c r="L126" s="16"/>
      <c r="M126" s="20"/>
      <c r="N126" s="2"/>
      <c r="O126" s="2"/>
      <c r="P126" s="16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</row>
    <row r="127" spans="1:83" ht="15.75" thickBot="1">
      <c r="A127" s="2"/>
      <c r="B127" s="2"/>
      <c r="C127" s="2"/>
      <c r="D127" s="2"/>
      <c r="E127" s="13"/>
      <c r="F127" s="19">
        <f>'Value of Imperfect Info'!BG55</f>
        <v>0.32499999999999996</v>
      </c>
      <c r="G127" s="15"/>
      <c r="H127" s="15"/>
      <c r="I127" s="15"/>
      <c r="J127" s="15"/>
      <c r="K127" s="20"/>
      <c r="L127" s="16"/>
      <c r="M127" s="20"/>
      <c r="N127" s="2"/>
      <c r="O127" s="2"/>
      <c r="P127" s="16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</row>
    <row r="128" spans="1:83" ht="19.5" thickBot="1">
      <c r="A128" s="2"/>
      <c r="B128" s="32">
        <f>F54*J52+F127*J125+F200*J198</f>
        <v>20.106082504944816</v>
      </c>
      <c r="C128" s="27" t="s">
        <v>10</v>
      </c>
      <c r="D128" s="2"/>
      <c r="E128" s="16"/>
      <c r="F128" s="20"/>
      <c r="G128" s="20"/>
      <c r="H128" s="20"/>
      <c r="I128" s="20"/>
      <c r="J128" s="20"/>
      <c r="K128" s="20"/>
      <c r="L128" s="16"/>
      <c r="M128" s="20"/>
      <c r="N128" s="2"/>
      <c r="O128" s="2"/>
      <c r="P128" s="16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</row>
    <row r="129" spans="1:83" ht="15">
      <c r="A129" s="2"/>
      <c r="B129" s="2"/>
      <c r="C129" s="2"/>
      <c r="D129" s="2"/>
      <c r="E129" s="16"/>
      <c r="F129" s="20"/>
      <c r="G129" s="20"/>
      <c r="H129" s="20"/>
      <c r="I129" s="20"/>
      <c r="J129" s="20"/>
      <c r="K129" s="20"/>
      <c r="L129" s="16"/>
      <c r="M129" s="20"/>
      <c r="N129" s="2"/>
      <c r="O129" s="2"/>
      <c r="P129" s="16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</row>
    <row r="130" spans="1:83" ht="15">
      <c r="A130" s="2"/>
      <c r="B130" s="2"/>
      <c r="C130" s="2"/>
      <c r="D130" s="2"/>
      <c r="E130" s="16"/>
      <c r="F130" s="20"/>
      <c r="G130" s="20"/>
      <c r="H130" s="20"/>
      <c r="I130" s="20"/>
      <c r="J130" s="20"/>
      <c r="K130" s="20"/>
      <c r="L130" s="16"/>
      <c r="M130" s="20"/>
      <c r="N130" s="2"/>
      <c r="O130" s="2"/>
      <c r="P130" s="16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</row>
    <row r="131" spans="1:83" ht="15">
      <c r="A131" s="2"/>
      <c r="B131" s="2"/>
      <c r="C131" s="2"/>
      <c r="D131" s="2"/>
      <c r="E131" s="16"/>
      <c r="F131" s="20"/>
      <c r="G131" s="20"/>
      <c r="H131" s="20"/>
      <c r="I131" s="20"/>
      <c r="J131" s="20"/>
      <c r="K131" s="20"/>
      <c r="L131" s="16"/>
      <c r="M131" s="20"/>
      <c r="N131" s="2"/>
      <c r="O131" s="2"/>
      <c r="P131" s="16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</row>
    <row r="132" spans="1:83" ht="15">
      <c r="A132" s="2"/>
      <c r="B132" s="2"/>
      <c r="C132" s="2"/>
      <c r="D132" s="2"/>
      <c r="E132" s="16"/>
      <c r="F132" s="20"/>
      <c r="G132" s="20"/>
      <c r="H132" s="20"/>
      <c r="I132" s="20"/>
      <c r="J132" s="20"/>
      <c r="K132" s="20"/>
      <c r="L132" s="16"/>
      <c r="M132" s="20"/>
      <c r="N132" s="2"/>
      <c r="O132" s="2"/>
      <c r="P132" s="16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</row>
    <row r="133" spans="1:83" ht="15">
      <c r="A133" s="2"/>
      <c r="B133" s="2"/>
      <c r="C133" s="2"/>
      <c r="D133" s="2"/>
      <c r="E133" s="16"/>
      <c r="F133" s="20"/>
      <c r="G133" s="20"/>
      <c r="H133" s="20"/>
      <c r="I133" s="20"/>
      <c r="J133" s="20"/>
      <c r="K133" s="20"/>
      <c r="L133" s="16"/>
      <c r="M133" s="20"/>
      <c r="N133" s="2"/>
      <c r="O133" s="2"/>
      <c r="P133" s="16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</row>
    <row r="134" spans="1:83" ht="15">
      <c r="A134" s="2"/>
      <c r="B134" s="2"/>
      <c r="C134" s="2"/>
      <c r="D134" s="2"/>
      <c r="E134" s="16"/>
      <c r="F134" s="20"/>
      <c r="G134" s="20"/>
      <c r="H134" s="20"/>
      <c r="I134" s="20"/>
      <c r="J134" s="20"/>
      <c r="K134" s="20"/>
      <c r="L134" s="16"/>
      <c r="M134" s="20"/>
      <c r="N134" s="2"/>
      <c r="O134" s="2"/>
      <c r="P134" s="16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</row>
    <row r="135" spans="1:83" ht="15">
      <c r="A135" s="2"/>
      <c r="B135" s="2"/>
      <c r="C135" s="2"/>
      <c r="D135" s="2"/>
      <c r="E135" s="16"/>
      <c r="F135" s="20"/>
      <c r="G135" s="20"/>
      <c r="H135" s="20"/>
      <c r="I135" s="20"/>
      <c r="J135" s="20"/>
      <c r="K135" s="20"/>
      <c r="L135" s="16"/>
      <c r="M135" s="20"/>
      <c r="N135" s="2"/>
      <c r="O135" s="2"/>
      <c r="P135" s="16"/>
      <c r="Q135" s="2"/>
      <c r="R135" s="2"/>
      <c r="S135" s="2"/>
      <c r="T135" s="2"/>
      <c r="U135" s="2"/>
      <c r="V135" s="20"/>
      <c r="W135" s="20"/>
      <c r="X135" s="20"/>
      <c r="Y135" s="20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</row>
    <row r="136" spans="1:83" ht="15">
      <c r="A136" s="2"/>
      <c r="B136" s="2"/>
      <c r="C136" s="2"/>
      <c r="D136" s="2"/>
      <c r="E136" s="16"/>
      <c r="F136" s="20"/>
      <c r="G136" s="20"/>
      <c r="H136" s="20"/>
      <c r="I136" s="20"/>
      <c r="J136" s="20"/>
      <c r="K136" s="20"/>
      <c r="L136" s="16"/>
      <c r="M136" s="20"/>
      <c r="N136" s="2"/>
      <c r="O136" s="2"/>
      <c r="P136" s="16"/>
      <c r="Q136" s="2"/>
      <c r="R136" s="2"/>
      <c r="S136" s="2"/>
      <c r="T136" s="2"/>
      <c r="U136" s="2"/>
      <c r="V136" s="20"/>
      <c r="W136" s="20"/>
      <c r="X136" s="20"/>
      <c r="Y136" s="20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</row>
    <row r="137" spans="1:83" ht="15">
      <c r="A137" s="2"/>
      <c r="B137" s="2"/>
      <c r="C137" s="2"/>
      <c r="D137" s="2"/>
      <c r="E137" s="16"/>
      <c r="F137" s="20"/>
      <c r="G137" s="20"/>
      <c r="H137" s="20"/>
      <c r="I137" s="20"/>
      <c r="J137" s="20"/>
      <c r="K137" s="20"/>
      <c r="L137" s="16"/>
      <c r="M137" s="20"/>
      <c r="N137" s="2"/>
      <c r="O137" s="2"/>
      <c r="P137" s="16"/>
      <c r="Q137" s="2"/>
      <c r="R137" s="2"/>
      <c r="S137" s="2"/>
      <c r="T137" s="2"/>
      <c r="U137" s="2"/>
      <c r="V137" s="2"/>
      <c r="W137" s="2"/>
      <c r="X137" s="2"/>
      <c r="Y137" s="57">
        <f>AB137*AG137+AB139*AG139+AB141*AG141</f>
        <v>222.1333265210894</v>
      </c>
      <c r="Z137" s="2"/>
      <c r="AA137" s="13"/>
      <c r="AB137" s="19">
        <v>0.25</v>
      </c>
      <c r="AC137" s="15"/>
      <c r="AD137" s="14">
        <f>$I$3</f>
        <v>120</v>
      </c>
      <c r="AE137" s="15"/>
      <c r="AF137" s="2"/>
      <c r="AG137" s="59">
        <f>AG64</f>
        <v>426.53245369313356</v>
      </c>
      <c r="AH137" s="2"/>
      <c r="AI137" s="100">
        <f>$F$127*Q143*W139*AB137</f>
        <v>0.001875</v>
      </c>
      <c r="AJ137" s="2"/>
      <c r="AK137" s="80">
        <f>N120</f>
        <v>1</v>
      </c>
      <c r="AL137" s="2"/>
      <c r="AM137" s="100">
        <f>AI137*AK137</f>
        <v>0.001875</v>
      </c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</row>
    <row r="138" spans="1:83" ht="23.25">
      <c r="A138" s="2"/>
      <c r="B138" s="2"/>
      <c r="C138" s="2"/>
      <c r="D138" s="2"/>
      <c r="E138" s="16"/>
      <c r="F138" s="20"/>
      <c r="G138" s="20"/>
      <c r="H138" s="20"/>
      <c r="I138" s="20"/>
      <c r="J138" s="20"/>
      <c r="K138" s="20"/>
      <c r="L138" s="16"/>
      <c r="M138" s="20"/>
      <c r="N138" s="2"/>
      <c r="O138" s="2"/>
      <c r="P138" s="16"/>
      <c r="Q138" s="2"/>
      <c r="R138" s="2"/>
      <c r="S138" s="2"/>
      <c r="T138" s="2"/>
      <c r="U138" s="2"/>
      <c r="V138" s="2"/>
      <c r="W138" s="2"/>
      <c r="X138" s="24" t="s">
        <v>7</v>
      </c>
      <c r="Y138" s="2"/>
      <c r="Z138" s="2"/>
      <c r="AA138" s="16"/>
      <c r="AB138" s="20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</row>
    <row r="139" spans="1:83" ht="15">
      <c r="A139" s="2"/>
      <c r="B139" s="2"/>
      <c r="C139" s="2"/>
      <c r="D139" s="2"/>
      <c r="E139" s="16"/>
      <c r="F139" s="20"/>
      <c r="G139" s="20"/>
      <c r="H139" s="20"/>
      <c r="I139" s="20"/>
      <c r="J139" s="20"/>
      <c r="K139" s="20"/>
      <c r="L139" s="16"/>
      <c r="M139" s="20"/>
      <c r="N139" s="2"/>
      <c r="O139" s="2"/>
      <c r="P139" s="16"/>
      <c r="Q139" s="2"/>
      <c r="R139" s="2"/>
      <c r="S139" s="2"/>
      <c r="T139" s="2"/>
      <c r="U139" s="2"/>
      <c r="V139" s="13"/>
      <c r="W139" s="29">
        <f>$D$8</f>
        <v>0.2</v>
      </c>
      <c r="X139" s="15"/>
      <c r="Y139" s="15"/>
      <c r="Z139" s="2"/>
      <c r="AA139" s="13"/>
      <c r="AB139" s="19">
        <v>0.5</v>
      </c>
      <c r="AC139" s="15"/>
      <c r="AD139" s="14">
        <f>$I$4</f>
        <v>70</v>
      </c>
      <c r="AE139" s="15"/>
      <c r="AF139" s="2"/>
      <c r="AG139" s="59">
        <f>AG66</f>
        <v>211.37547772256073</v>
      </c>
      <c r="AH139" s="2"/>
      <c r="AI139" s="100">
        <f>$F$127*Q143*W139*AB139</f>
        <v>0.00375</v>
      </c>
      <c r="AJ139" s="2"/>
      <c r="AK139" s="80">
        <f>N120</f>
        <v>1</v>
      </c>
      <c r="AL139" s="2"/>
      <c r="AM139" s="100">
        <f>AI139*AK139</f>
        <v>0.00375</v>
      </c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</row>
    <row r="140" spans="1:83" ht="23.25" customHeight="1">
      <c r="A140" s="2"/>
      <c r="B140" s="2"/>
      <c r="C140" s="2"/>
      <c r="D140" s="2"/>
      <c r="E140" s="16"/>
      <c r="F140" s="20"/>
      <c r="G140" s="20"/>
      <c r="H140" s="20"/>
      <c r="I140" s="20"/>
      <c r="J140" s="20"/>
      <c r="K140" s="20"/>
      <c r="L140" s="16"/>
      <c r="M140" s="20"/>
      <c r="N140" s="2"/>
      <c r="O140" s="2"/>
      <c r="P140" s="16"/>
      <c r="Q140" s="2"/>
      <c r="R140" s="2"/>
      <c r="S140" s="2"/>
      <c r="T140" s="2"/>
      <c r="U140" s="2"/>
      <c r="V140" s="16"/>
      <c r="W140" s="20"/>
      <c r="X140" s="20"/>
      <c r="Y140" s="20"/>
      <c r="Z140" s="2"/>
      <c r="AA140" s="16"/>
      <c r="AB140" s="18"/>
      <c r="AC140" s="2"/>
      <c r="AD140" s="18"/>
      <c r="AE140" s="18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</row>
    <row r="141" spans="1:83" ht="15">
      <c r="A141" s="2"/>
      <c r="B141" s="2"/>
      <c r="C141" s="2"/>
      <c r="D141" s="2"/>
      <c r="E141" s="16"/>
      <c r="F141" s="20"/>
      <c r="G141" s="20"/>
      <c r="H141" s="20"/>
      <c r="I141" s="20"/>
      <c r="J141" s="20"/>
      <c r="K141" s="20"/>
      <c r="L141" s="16"/>
      <c r="M141" s="20"/>
      <c r="N141" s="2"/>
      <c r="O141" s="2"/>
      <c r="P141" s="16"/>
      <c r="Q141" s="2"/>
      <c r="R141" s="2"/>
      <c r="S141" s="2"/>
      <c r="T141" s="57">
        <f>W139*Y137+W147*Y145</f>
        <v>-35.573334695782115</v>
      </c>
      <c r="U141" s="2"/>
      <c r="V141" s="16"/>
      <c r="W141" s="20"/>
      <c r="X141" s="20"/>
      <c r="Y141" s="20"/>
      <c r="Z141" s="2"/>
      <c r="AA141" s="15"/>
      <c r="AB141" s="19">
        <v>0.25</v>
      </c>
      <c r="AC141" s="15"/>
      <c r="AD141" s="12">
        <f>$I$5</f>
        <v>30</v>
      </c>
      <c r="AE141" s="2"/>
      <c r="AF141" s="2"/>
      <c r="AG141" s="59">
        <f>AG68</f>
        <v>39.24989694610254</v>
      </c>
      <c r="AH141" s="2"/>
      <c r="AI141" s="100">
        <f>$F$127*Q143*W139*AB141</f>
        <v>0.001875</v>
      </c>
      <c r="AJ141" s="2"/>
      <c r="AK141" s="80">
        <f>N120</f>
        <v>1</v>
      </c>
      <c r="AL141" s="2"/>
      <c r="AM141" s="100">
        <f>AI141*AK141</f>
        <v>0.001875</v>
      </c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</row>
    <row r="142" spans="1:83" ht="15">
      <c r="A142" s="2"/>
      <c r="B142" s="2"/>
      <c r="C142" s="2"/>
      <c r="D142" s="2"/>
      <c r="E142" s="16"/>
      <c r="F142" s="20"/>
      <c r="G142" s="20"/>
      <c r="H142" s="20"/>
      <c r="I142" s="20"/>
      <c r="J142" s="20"/>
      <c r="K142" s="20"/>
      <c r="L142" s="16"/>
      <c r="M142" s="20"/>
      <c r="N142" s="2"/>
      <c r="O142" s="2"/>
      <c r="P142" s="17"/>
      <c r="Q142" s="2"/>
      <c r="R142" s="2"/>
      <c r="S142" s="2"/>
      <c r="T142" s="2"/>
      <c r="U142" s="2"/>
      <c r="V142" s="16"/>
      <c r="W142" s="20"/>
      <c r="X142" s="20"/>
      <c r="Y142" s="20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</row>
    <row r="143" spans="1:83" ht="15">
      <c r="A143" s="2"/>
      <c r="B143" s="2"/>
      <c r="C143" s="2"/>
      <c r="D143" s="2"/>
      <c r="E143" s="16"/>
      <c r="F143" s="20"/>
      <c r="G143" s="20"/>
      <c r="H143" s="20"/>
      <c r="I143" s="20"/>
      <c r="J143" s="20"/>
      <c r="K143" s="20"/>
      <c r="L143" s="16"/>
      <c r="M143" s="20"/>
      <c r="N143" s="2"/>
      <c r="O143" s="2"/>
      <c r="P143" s="2"/>
      <c r="Q143" s="19">
        <f>'Value of Imperfect Info'!BJ58</f>
        <v>0.11538461538461539</v>
      </c>
      <c r="R143" s="15"/>
      <c r="S143" s="35">
        <f>$D$5</f>
        <v>7</v>
      </c>
      <c r="T143" s="15"/>
      <c r="U143" s="2"/>
      <c r="V143" s="16"/>
      <c r="W143" s="20"/>
      <c r="X143" s="20"/>
      <c r="Y143" s="20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</row>
    <row r="144" spans="1:83" ht="15">
      <c r="A144" s="2"/>
      <c r="B144" s="2"/>
      <c r="C144" s="2"/>
      <c r="D144" s="2"/>
      <c r="E144" s="16"/>
      <c r="F144" s="20"/>
      <c r="G144" s="20"/>
      <c r="H144" s="20"/>
      <c r="I144" s="20"/>
      <c r="J144" s="20"/>
      <c r="K144" s="20"/>
      <c r="L144" s="16"/>
      <c r="M144" s="20"/>
      <c r="N144" s="2"/>
      <c r="O144" s="2"/>
      <c r="P144" s="2"/>
      <c r="Q144" s="2"/>
      <c r="R144" s="2"/>
      <c r="S144" s="2"/>
      <c r="T144" s="2"/>
      <c r="U144" s="2"/>
      <c r="V144" s="16"/>
      <c r="W144" s="20"/>
      <c r="X144" s="20"/>
      <c r="Y144" s="20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</row>
    <row r="145" spans="1:83" ht="15">
      <c r="A145" s="2"/>
      <c r="B145" s="2"/>
      <c r="C145" s="2"/>
      <c r="D145" s="2"/>
      <c r="E145" s="16"/>
      <c r="F145" s="20"/>
      <c r="G145" s="20"/>
      <c r="H145" s="20"/>
      <c r="I145" s="20"/>
      <c r="J145" s="20"/>
      <c r="K145" s="20"/>
      <c r="L145" s="16"/>
      <c r="M145" s="20"/>
      <c r="N145" s="2"/>
      <c r="O145" s="2"/>
      <c r="P145" s="2"/>
      <c r="Q145" s="2"/>
      <c r="R145" s="2"/>
      <c r="S145" s="2"/>
      <c r="T145" s="2"/>
      <c r="U145" s="2"/>
      <c r="V145" s="16"/>
      <c r="W145" s="20"/>
      <c r="X145" s="20"/>
      <c r="Y145" s="57">
        <f>AA147</f>
        <v>-100</v>
      </c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</row>
    <row r="146" spans="1:83" ht="23.25">
      <c r="A146" s="2"/>
      <c r="B146" s="2"/>
      <c r="C146" s="2"/>
      <c r="D146" s="2"/>
      <c r="E146" s="16"/>
      <c r="F146" s="20"/>
      <c r="G146" s="20"/>
      <c r="H146" s="20"/>
      <c r="I146" s="20"/>
      <c r="J146" s="20"/>
      <c r="K146" s="20"/>
      <c r="L146" s="16"/>
      <c r="M146" s="20"/>
      <c r="N146" s="2"/>
      <c r="O146" s="2"/>
      <c r="P146" s="2"/>
      <c r="Q146" s="2"/>
      <c r="R146" s="2"/>
      <c r="S146" s="2"/>
      <c r="T146" s="2"/>
      <c r="U146" s="2"/>
      <c r="V146" s="17"/>
      <c r="W146" s="18"/>
      <c r="X146" s="25" t="s">
        <v>8</v>
      </c>
      <c r="Y146" s="18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</row>
    <row r="147" spans="1:83" ht="15">
      <c r="A147" s="2"/>
      <c r="B147" s="2"/>
      <c r="C147" s="2"/>
      <c r="D147" s="2"/>
      <c r="E147" s="16"/>
      <c r="F147" s="20"/>
      <c r="G147" s="20"/>
      <c r="H147" s="20"/>
      <c r="I147" s="20"/>
      <c r="J147" s="20"/>
      <c r="K147" s="20"/>
      <c r="L147" s="16"/>
      <c r="M147" s="20"/>
      <c r="N147" s="2"/>
      <c r="O147" s="2"/>
      <c r="P147" s="2"/>
      <c r="Q147" s="2"/>
      <c r="R147" s="2"/>
      <c r="S147" s="2"/>
      <c r="T147" s="2"/>
      <c r="U147" s="2"/>
      <c r="V147" s="2"/>
      <c r="W147" s="19">
        <f>1-W139</f>
        <v>0.8</v>
      </c>
      <c r="X147" s="2"/>
      <c r="Y147" s="2"/>
      <c r="Z147" s="2"/>
      <c r="AA147" s="52">
        <f>-$D$9</f>
        <v>-100</v>
      </c>
      <c r="AB147" s="2"/>
      <c r="AC147" s="2"/>
      <c r="AD147" s="2"/>
      <c r="AE147" s="2"/>
      <c r="AF147" s="2"/>
      <c r="AG147" s="2"/>
      <c r="AH147" s="2"/>
      <c r="AI147" s="100">
        <f>$F$127*Q143*W147</f>
        <v>0.03</v>
      </c>
      <c r="AJ147" s="2"/>
      <c r="AK147" s="80">
        <f>N120</f>
        <v>1</v>
      </c>
      <c r="AL147" s="2"/>
      <c r="AM147" s="100">
        <f>AI147*AK147</f>
        <v>0.03</v>
      </c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</row>
    <row r="148" spans="1:83" ht="15">
      <c r="A148" s="2"/>
      <c r="B148" s="2"/>
      <c r="C148" s="2"/>
      <c r="D148" s="2"/>
      <c r="E148" s="16"/>
      <c r="F148" s="20"/>
      <c r="G148" s="20"/>
      <c r="H148" s="20"/>
      <c r="I148" s="20"/>
      <c r="J148" s="20"/>
      <c r="K148" s="20"/>
      <c r="L148" s="16"/>
      <c r="M148" s="20"/>
      <c r="N148" s="2"/>
      <c r="O148" s="2"/>
      <c r="P148" s="81" t="s">
        <v>140</v>
      </c>
      <c r="Q148" s="80">
        <f>IF(N116&lt;=0,1,0)</f>
        <v>0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</row>
    <row r="149" spans="1:83" ht="15">
      <c r="A149" s="2"/>
      <c r="B149" s="2"/>
      <c r="C149" s="2"/>
      <c r="D149" s="2"/>
      <c r="E149" s="16"/>
      <c r="F149" s="20"/>
      <c r="G149" s="20"/>
      <c r="H149" s="20"/>
      <c r="I149" s="20"/>
      <c r="J149" s="20"/>
      <c r="K149" s="20"/>
      <c r="L149" s="16"/>
      <c r="M149" s="20"/>
      <c r="N149" s="2"/>
      <c r="O149" s="2"/>
      <c r="P149" s="20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</row>
    <row r="150" spans="1:83" ht="15">
      <c r="A150" s="2"/>
      <c r="B150" s="2"/>
      <c r="C150" s="2"/>
      <c r="D150" s="2"/>
      <c r="E150" s="16"/>
      <c r="F150" s="20"/>
      <c r="G150" s="20"/>
      <c r="H150" s="20"/>
      <c r="I150" s="20"/>
      <c r="J150" s="20"/>
      <c r="K150" s="20"/>
      <c r="L150" s="16"/>
      <c r="M150" s="20"/>
      <c r="N150" s="2"/>
      <c r="O150" s="2"/>
      <c r="P150" s="20"/>
      <c r="Q150" s="52">
        <v>0</v>
      </c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</row>
    <row r="151" spans="1:83" ht="23.25">
      <c r="A151" s="2"/>
      <c r="B151" s="2"/>
      <c r="C151" s="2"/>
      <c r="D151" s="2"/>
      <c r="E151" s="16"/>
      <c r="F151" s="20"/>
      <c r="G151" s="20"/>
      <c r="H151" s="20"/>
      <c r="I151" s="20"/>
      <c r="J151" s="20"/>
      <c r="K151" s="20"/>
      <c r="L151" s="17"/>
      <c r="M151" s="25" t="s">
        <v>8</v>
      </c>
      <c r="N151" s="18"/>
      <c r="O151" s="18"/>
      <c r="P151" s="18"/>
      <c r="Q151" s="18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</row>
    <row r="152" spans="1:83" ht="15">
      <c r="A152" s="2"/>
      <c r="B152" s="2"/>
      <c r="C152" s="2"/>
      <c r="D152" s="2"/>
      <c r="E152" s="16"/>
      <c r="F152" s="20"/>
      <c r="G152" s="20"/>
      <c r="H152" s="20"/>
      <c r="I152" s="20"/>
      <c r="J152" s="20"/>
      <c r="K152" s="20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</row>
    <row r="153" spans="1:83" ht="15">
      <c r="A153" s="2"/>
      <c r="B153" s="2"/>
      <c r="C153" s="2"/>
      <c r="D153" s="2"/>
      <c r="E153" s="16"/>
      <c r="F153" s="20"/>
      <c r="G153" s="20"/>
      <c r="H153" s="20"/>
      <c r="I153" s="20"/>
      <c r="J153" s="20"/>
      <c r="K153" s="20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100">
        <f>F127</f>
        <v>0.32499999999999996</v>
      </c>
      <c r="AJ153" s="2"/>
      <c r="AK153" s="80">
        <f>Q148</f>
        <v>0</v>
      </c>
      <c r="AL153" s="2"/>
      <c r="AM153" s="100">
        <f>AI153*AK153</f>
        <v>0</v>
      </c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</row>
    <row r="154" spans="1:83" ht="15">
      <c r="A154" s="2"/>
      <c r="B154" s="2"/>
      <c r="C154" s="2"/>
      <c r="D154" s="2"/>
      <c r="E154" s="16"/>
      <c r="F154" s="20"/>
      <c r="G154" s="20"/>
      <c r="H154" s="20"/>
      <c r="I154" s="20"/>
      <c r="J154" s="20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</row>
    <row r="155" spans="1:83" ht="15">
      <c r="A155" s="2"/>
      <c r="B155" s="2"/>
      <c r="C155" s="2"/>
      <c r="D155" s="2"/>
      <c r="E155" s="16"/>
      <c r="F155" s="20"/>
      <c r="G155" s="20"/>
      <c r="H155" s="20"/>
      <c r="I155" s="20"/>
      <c r="J155" s="20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</row>
    <row r="156" spans="1:83" ht="15">
      <c r="A156" s="2"/>
      <c r="B156" s="2"/>
      <c r="C156" s="2"/>
      <c r="D156" s="2"/>
      <c r="E156" s="16"/>
      <c r="F156" s="20"/>
      <c r="G156" s="20"/>
      <c r="H156" s="20"/>
      <c r="I156" s="20"/>
      <c r="J156" s="20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</row>
    <row r="157" spans="1:83" ht="15">
      <c r="A157" s="2"/>
      <c r="B157" s="2"/>
      <c r="C157" s="2"/>
      <c r="D157" s="2"/>
      <c r="E157" s="16"/>
      <c r="F157" s="20"/>
      <c r="G157" s="20"/>
      <c r="H157" s="20"/>
      <c r="I157" s="20"/>
      <c r="J157" s="20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</row>
    <row r="158" spans="1:83" ht="15">
      <c r="A158" s="2"/>
      <c r="B158" s="2"/>
      <c r="C158" s="2"/>
      <c r="D158" s="2"/>
      <c r="E158" s="16"/>
      <c r="F158" s="20"/>
      <c r="G158" s="20"/>
      <c r="H158" s="20"/>
      <c r="I158" s="20"/>
      <c r="J158" s="20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</row>
    <row r="159" spans="1:83" ht="15">
      <c r="A159" s="2"/>
      <c r="B159" s="2"/>
      <c r="C159" s="2"/>
      <c r="D159" s="2"/>
      <c r="E159" s="16"/>
      <c r="F159" s="20"/>
      <c r="G159" s="20"/>
      <c r="H159" s="20"/>
      <c r="I159" s="20"/>
      <c r="J159" s="20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</row>
    <row r="160" spans="1:83" ht="15">
      <c r="A160" s="2"/>
      <c r="B160" s="2"/>
      <c r="C160" s="2"/>
      <c r="D160" s="2"/>
      <c r="E160" s="16"/>
      <c r="F160" s="20"/>
      <c r="G160" s="20"/>
      <c r="H160" s="20"/>
      <c r="I160" s="20"/>
      <c r="J160" s="20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57">
        <f>AB160*AG160+AB162*AG162+AB164*AG164</f>
        <v>699.2877282140167</v>
      </c>
      <c r="Z160" s="2"/>
      <c r="AA160" s="13"/>
      <c r="AB160" s="19">
        <v>0.25</v>
      </c>
      <c r="AC160" s="15"/>
      <c r="AD160" s="14">
        <f>$I$3</f>
        <v>120</v>
      </c>
      <c r="AE160" s="15"/>
      <c r="AF160" s="2"/>
      <c r="AG160" s="59">
        <f>AG87</f>
        <v>1239.4621750958988</v>
      </c>
      <c r="AH160" s="2"/>
      <c r="AI160" s="100">
        <f>$F$200*Q166*W162*AB160</f>
        <v>0.0006249999999999993</v>
      </c>
      <c r="AJ160" s="2"/>
      <c r="AK160" s="80">
        <f>N193</f>
        <v>0</v>
      </c>
      <c r="AL160" s="2"/>
      <c r="AM160" s="100">
        <f>AI160*AK160</f>
        <v>0</v>
      </c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</row>
    <row r="161" spans="1:83" ht="23.25" customHeight="1">
      <c r="A161" s="2"/>
      <c r="B161" s="2"/>
      <c r="C161" s="2"/>
      <c r="D161" s="2"/>
      <c r="E161" s="16"/>
      <c r="F161" s="20"/>
      <c r="G161" s="20"/>
      <c r="H161" s="20"/>
      <c r="I161" s="20"/>
      <c r="J161" s="20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4" t="s">
        <v>7</v>
      </c>
      <c r="Y161" s="2"/>
      <c r="Z161" s="2"/>
      <c r="AA161" s="16"/>
      <c r="AB161" s="20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</row>
    <row r="162" spans="1:83" ht="15">
      <c r="A162" s="2"/>
      <c r="B162" s="2"/>
      <c r="C162" s="2"/>
      <c r="D162" s="2"/>
      <c r="E162" s="16"/>
      <c r="F162" s="20"/>
      <c r="G162" s="20"/>
      <c r="H162" s="20"/>
      <c r="I162" s="20"/>
      <c r="J162" s="20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13"/>
      <c r="W162" s="29">
        <f>$D$8</f>
        <v>0.2</v>
      </c>
      <c r="X162" s="15"/>
      <c r="Y162" s="15"/>
      <c r="Z162" s="2"/>
      <c r="AA162" s="13"/>
      <c r="AB162" s="19">
        <v>0.5</v>
      </c>
      <c r="AC162" s="15"/>
      <c r="AD162" s="14">
        <f>$I$4</f>
        <v>70</v>
      </c>
      <c r="AE162" s="15"/>
      <c r="AF162" s="2"/>
      <c r="AG162" s="59">
        <f>AG89</f>
        <v>670.8574941676019</v>
      </c>
      <c r="AH162" s="2"/>
      <c r="AI162" s="100">
        <f>$F$200*Q166*W162*AB162</f>
        <v>0.0012499999999999985</v>
      </c>
      <c r="AJ162" s="2"/>
      <c r="AK162" s="80">
        <f>N193</f>
        <v>0</v>
      </c>
      <c r="AL162" s="2"/>
      <c r="AM162" s="100">
        <f>AI162*AK162</f>
        <v>0</v>
      </c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</row>
    <row r="163" spans="1:83" ht="23.25" customHeight="1">
      <c r="A163" s="2"/>
      <c r="B163" s="2"/>
      <c r="C163" s="2"/>
      <c r="D163" s="2"/>
      <c r="E163" s="16"/>
      <c r="F163" s="20"/>
      <c r="G163" s="20"/>
      <c r="H163" s="20"/>
      <c r="I163" s="20"/>
      <c r="J163" s="20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16"/>
      <c r="W163" s="20"/>
      <c r="X163" s="20"/>
      <c r="Y163" s="20"/>
      <c r="Z163" s="2"/>
      <c r="AA163" s="16"/>
      <c r="AB163" s="18"/>
      <c r="AC163" s="2"/>
      <c r="AD163" s="18"/>
      <c r="AE163" s="18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</row>
    <row r="164" spans="1:83" ht="15">
      <c r="A164" s="2"/>
      <c r="B164" s="2"/>
      <c r="C164" s="2"/>
      <c r="D164" s="2"/>
      <c r="E164" s="16"/>
      <c r="F164" s="20"/>
      <c r="G164" s="20"/>
      <c r="H164" s="20"/>
      <c r="I164" s="20"/>
      <c r="J164" s="20"/>
      <c r="K164" s="2"/>
      <c r="L164" s="2"/>
      <c r="M164" s="2"/>
      <c r="N164" s="2"/>
      <c r="O164" s="2"/>
      <c r="P164" s="2"/>
      <c r="Q164" s="2"/>
      <c r="R164" s="2"/>
      <c r="S164" s="2"/>
      <c r="T164" s="57">
        <f>W162*Y160+W170*Y168</f>
        <v>59.85754564280336</v>
      </c>
      <c r="U164" s="2"/>
      <c r="V164" s="16"/>
      <c r="W164" s="20"/>
      <c r="X164" s="20"/>
      <c r="Y164" s="20"/>
      <c r="Z164" s="2"/>
      <c r="AA164" s="15"/>
      <c r="AB164" s="19">
        <v>0.25</v>
      </c>
      <c r="AC164" s="15"/>
      <c r="AD164" s="12">
        <f>$I$5</f>
        <v>30</v>
      </c>
      <c r="AE164" s="2"/>
      <c r="AF164" s="2"/>
      <c r="AG164" s="59">
        <f>AG91</f>
        <v>215.9737494249645</v>
      </c>
      <c r="AH164" s="2"/>
      <c r="AI164" s="100">
        <f>$F$200*Q166*W162*AB164</f>
        <v>0.0006249999999999993</v>
      </c>
      <c r="AJ164" s="2"/>
      <c r="AK164" s="80">
        <f>N193</f>
        <v>0</v>
      </c>
      <c r="AL164" s="2"/>
      <c r="AM164" s="100">
        <f>AI164*AK164</f>
        <v>0</v>
      </c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</row>
    <row r="165" spans="1:83" ht="15">
      <c r="A165" s="2"/>
      <c r="B165" s="2"/>
      <c r="C165" s="2"/>
      <c r="D165" s="2"/>
      <c r="E165" s="16"/>
      <c r="F165" s="20"/>
      <c r="G165" s="20"/>
      <c r="H165" s="20"/>
      <c r="I165" s="20"/>
      <c r="J165" s="20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16"/>
      <c r="W165" s="20"/>
      <c r="X165" s="20"/>
      <c r="Y165" s="20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</row>
    <row r="166" spans="1:83" ht="15">
      <c r="A166" s="2"/>
      <c r="B166" s="2"/>
      <c r="C166" s="2"/>
      <c r="D166" s="2"/>
      <c r="E166" s="16"/>
      <c r="F166" s="20"/>
      <c r="G166" s="20"/>
      <c r="H166" s="20"/>
      <c r="I166" s="20"/>
      <c r="J166" s="20"/>
      <c r="K166" s="2"/>
      <c r="L166" s="2"/>
      <c r="M166" s="2"/>
      <c r="N166" s="2"/>
      <c r="O166" s="2"/>
      <c r="P166" s="13"/>
      <c r="Q166" s="19">
        <f>'Value of Imperfect Info'!BJ61</f>
        <v>0.037037037037036986</v>
      </c>
      <c r="R166" s="15"/>
      <c r="S166" s="35">
        <f>$D$3</f>
        <v>43</v>
      </c>
      <c r="T166" s="15"/>
      <c r="U166" s="2"/>
      <c r="V166" s="16"/>
      <c r="W166" s="20"/>
      <c r="X166" s="20"/>
      <c r="Y166" s="20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</row>
    <row r="167" spans="1:83" ht="15">
      <c r="A167" s="2"/>
      <c r="B167" s="2"/>
      <c r="C167" s="2"/>
      <c r="D167" s="2"/>
      <c r="E167" s="16"/>
      <c r="F167" s="20"/>
      <c r="G167" s="20"/>
      <c r="H167" s="20"/>
      <c r="I167" s="20"/>
      <c r="J167" s="20"/>
      <c r="K167" s="2"/>
      <c r="L167" s="2"/>
      <c r="M167" s="2"/>
      <c r="N167" s="2"/>
      <c r="O167" s="2"/>
      <c r="P167" s="16"/>
      <c r="Q167" s="2"/>
      <c r="R167" s="2"/>
      <c r="S167" s="2"/>
      <c r="T167" s="2"/>
      <c r="U167" s="2"/>
      <c r="V167" s="16"/>
      <c r="W167" s="20"/>
      <c r="X167" s="20"/>
      <c r="Y167" s="20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</row>
    <row r="168" spans="1:83" ht="15">
      <c r="A168" s="2"/>
      <c r="B168" s="2"/>
      <c r="C168" s="2"/>
      <c r="D168" s="2"/>
      <c r="E168" s="16"/>
      <c r="F168" s="20"/>
      <c r="G168" s="20"/>
      <c r="H168" s="20"/>
      <c r="I168" s="20"/>
      <c r="J168" s="20"/>
      <c r="K168" s="2"/>
      <c r="L168" s="2"/>
      <c r="M168" s="2"/>
      <c r="N168" s="2"/>
      <c r="O168" s="2"/>
      <c r="P168" s="16"/>
      <c r="Q168" s="2"/>
      <c r="R168" s="2"/>
      <c r="S168" s="2"/>
      <c r="T168" s="2"/>
      <c r="U168" s="2"/>
      <c r="V168" s="16"/>
      <c r="W168" s="20"/>
      <c r="X168" s="20"/>
      <c r="Y168" s="57">
        <f>AA170</f>
        <v>-100</v>
      </c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</row>
    <row r="169" spans="1:83" ht="23.25">
      <c r="A169" s="2"/>
      <c r="B169" s="2"/>
      <c r="C169" s="2"/>
      <c r="D169" s="2"/>
      <c r="E169" s="16"/>
      <c r="F169" s="20"/>
      <c r="G169" s="20"/>
      <c r="H169" s="20"/>
      <c r="I169" s="20"/>
      <c r="J169" s="20"/>
      <c r="K169" s="2"/>
      <c r="L169" s="2"/>
      <c r="M169" s="2"/>
      <c r="N169" s="2"/>
      <c r="O169" s="2"/>
      <c r="P169" s="16"/>
      <c r="Q169" s="2"/>
      <c r="R169" s="2"/>
      <c r="S169" s="2"/>
      <c r="T169" s="2"/>
      <c r="U169" s="2"/>
      <c r="V169" s="17"/>
      <c r="W169" s="18"/>
      <c r="X169" s="25" t="s">
        <v>8</v>
      </c>
      <c r="Y169" s="18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</row>
    <row r="170" spans="1:83" ht="15">
      <c r="A170" s="2"/>
      <c r="B170" s="2"/>
      <c r="C170" s="2"/>
      <c r="D170" s="2"/>
      <c r="E170" s="16"/>
      <c r="F170" s="20"/>
      <c r="G170" s="20"/>
      <c r="H170" s="20"/>
      <c r="I170" s="20"/>
      <c r="J170" s="20"/>
      <c r="K170" s="2"/>
      <c r="L170" s="2"/>
      <c r="M170" s="2"/>
      <c r="N170" s="2"/>
      <c r="O170" s="2"/>
      <c r="P170" s="16"/>
      <c r="Q170" s="2"/>
      <c r="R170" s="2"/>
      <c r="S170" s="2"/>
      <c r="T170" s="2"/>
      <c r="U170" s="2"/>
      <c r="V170" s="2"/>
      <c r="W170" s="19">
        <f>1-W162</f>
        <v>0.8</v>
      </c>
      <c r="X170" s="2"/>
      <c r="Y170" s="2"/>
      <c r="Z170" s="2"/>
      <c r="AA170" s="52">
        <f>-$D$9</f>
        <v>-100</v>
      </c>
      <c r="AB170" s="2"/>
      <c r="AC170" s="2"/>
      <c r="AD170" s="2"/>
      <c r="AE170" s="2"/>
      <c r="AF170" s="2"/>
      <c r="AG170" s="2"/>
      <c r="AH170" s="2"/>
      <c r="AI170" s="100">
        <f>$F$200*Q166*W170</f>
        <v>0.009999999999999988</v>
      </c>
      <c r="AJ170" s="2"/>
      <c r="AK170" s="80">
        <f>N193</f>
        <v>0</v>
      </c>
      <c r="AL170" s="2"/>
      <c r="AM170" s="100">
        <f>AI170*AK170</f>
        <v>0</v>
      </c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</row>
    <row r="171" spans="1:83" ht="15">
      <c r="A171" s="2"/>
      <c r="B171" s="2"/>
      <c r="C171" s="2"/>
      <c r="D171" s="2"/>
      <c r="E171" s="16"/>
      <c r="F171" s="20"/>
      <c r="G171" s="20"/>
      <c r="H171" s="20"/>
      <c r="I171" s="20"/>
      <c r="J171" s="20"/>
      <c r="K171" s="2"/>
      <c r="L171" s="2"/>
      <c r="M171" s="2"/>
      <c r="N171" s="2"/>
      <c r="O171" s="2"/>
      <c r="P171" s="16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</row>
    <row r="172" spans="1:83" ht="15">
      <c r="A172" s="2"/>
      <c r="B172" s="2"/>
      <c r="C172" s="2"/>
      <c r="D172" s="2"/>
      <c r="E172" s="16"/>
      <c r="F172" s="20"/>
      <c r="G172" s="20"/>
      <c r="H172" s="20"/>
      <c r="I172" s="20"/>
      <c r="J172" s="20"/>
      <c r="K172" s="2"/>
      <c r="L172" s="2"/>
      <c r="M172" s="2"/>
      <c r="N172" s="2"/>
      <c r="O172" s="2"/>
      <c r="P172" s="16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</row>
    <row r="173" spans="1:83" ht="15">
      <c r="A173" s="2"/>
      <c r="B173" s="2"/>
      <c r="C173" s="2"/>
      <c r="D173" s="2"/>
      <c r="E173" s="16"/>
      <c r="F173" s="20"/>
      <c r="G173" s="20"/>
      <c r="H173" s="20"/>
      <c r="I173" s="20"/>
      <c r="J173" s="20"/>
      <c r="K173" s="2"/>
      <c r="L173" s="2"/>
      <c r="M173" s="2"/>
      <c r="N173" s="2"/>
      <c r="O173" s="2"/>
      <c r="P173" s="16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</row>
    <row r="174" spans="1:83" ht="15">
      <c r="A174" s="2"/>
      <c r="B174" s="2"/>
      <c r="C174" s="2"/>
      <c r="D174" s="2"/>
      <c r="E174" s="16"/>
      <c r="F174" s="20"/>
      <c r="G174" s="20"/>
      <c r="H174" s="20"/>
      <c r="I174" s="20"/>
      <c r="J174" s="20"/>
      <c r="K174" s="2"/>
      <c r="L174" s="2"/>
      <c r="M174" s="2"/>
      <c r="N174" s="2"/>
      <c r="O174" s="2"/>
      <c r="P174" s="16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</row>
    <row r="175" spans="1:83" ht="15">
      <c r="A175" s="2"/>
      <c r="B175" s="2"/>
      <c r="C175" s="2"/>
      <c r="D175" s="2"/>
      <c r="E175" s="16"/>
      <c r="F175" s="20"/>
      <c r="G175" s="20"/>
      <c r="H175" s="20"/>
      <c r="I175" s="20"/>
      <c r="J175" s="20"/>
      <c r="K175" s="2"/>
      <c r="L175" s="2"/>
      <c r="M175" s="2"/>
      <c r="N175" s="2"/>
      <c r="O175" s="2"/>
      <c r="P175" s="16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</row>
    <row r="176" spans="1:83" ht="15">
      <c r="A176" s="2"/>
      <c r="B176" s="2"/>
      <c r="C176" s="2"/>
      <c r="D176" s="2"/>
      <c r="E176" s="16"/>
      <c r="F176" s="20"/>
      <c r="G176" s="20"/>
      <c r="H176" s="20"/>
      <c r="I176" s="20"/>
      <c r="J176" s="20"/>
      <c r="K176" s="2"/>
      <c r="L176" s="2"/>
      <c r="M176" s="2"/>
      <c r="N176" s="2"/>
      <c r="O176" s="2"/>
      <c r="P176" s="16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</row>
    <row r="177" spans="1:83" ht="15">
      <c r="A177" s="2"/>
      <c r="B177" s="2"/>
      <c r="C177" s="2"/>
      <c r="D177" s="2"/>
      <c r="E177" s="16"/>
      <c r="F177" s="20"/>
      <c r="G177" s="20"/>
      <c r="H177" s="20"/>
      <c r="I177" s="20"/>
      <c r="J177" s="20"/>
      <c r="K177" s="2"/>
      <c r="L177" s="2"/>
      <c r="M177" s="2"/>
      <c r="N177" s="2"/>
      <c r="O177" s="2"/>
      <c r="P177" s="16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</row>
    <row r="178" spans="1:83" ht="15">
      <c r="A178" s="2"/>
      <c r="B178" s="2"/>
      <c r="C178" s="2"/>
      <c r="D178" s="2"/>
      <c r="E178" s="16"/>
      <c r="F178" s="20"/>
      <c r="G178" s="20"/>
      <c r="H178" s="20"/>
      <c r="I178" s="20"/>
      <c r="J178" s="20"/>
      <c r="K178" s="2"/>
      <c r="L178" s="2"/>
      <c r="M178" s="2"/>
      <c r="N178" s="2"/>
      <c r="O178" s="2"/>
      <c r="P178" s="16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</row>
    <row r="179" spans="1:83" ht="15">
      <c r="A179" s="2"/>
      <c r="B179" s="2"/>
      <c r="C179" s="2"/>
      <c r="D179" s="2"/>
      <c r="E179" s="16"/>
      <c r="F179" s="20"/>
      <c r="G179" s="20"/>
      <c r="H179" s="20"/>
      <c r="I179" s="20"/>
      <c r="J179" s="20"/>
      <c r="K179" s="2"/>
      <c r="L179" s="2"/>
      <c r="M179" s="2"/>
      <c r="N179" s="2"/>
      <c r="O179" s="2"/>
      <c r="P179" s="16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</row>
    <row r="180" spans="1:83" ht="15">
      <c r="A180" s="2"/>
      <c r="B180" s="2"/>
      <c r="C180" s="2"/>
      <c r="D180" s="2"/>
      <c r="E180" s="16"/>
      <c r="F180" s="20"/>
      <c r="G180" s="20"/>
      <c r="H180" s="20"/>
      <c r="I180" s="20"/>
      <c r="J180" s="20"/>
      <c r="K180" s="2"/>
      <c r="L180" s="2"/>
      <c r="M180" s="2"/>
      <c r="N180" s="2"/>
      <c r="O180" s="2"/>
      <c r="P180" s="16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</row>
    <row r="181" spans="1:83" ht="15">
      <c r="A181" s="2"/>
      <c r="B181" s="2"/>
      <c r="C181" s="2"/>
      <c r="D181" s="2"/>
      <c r="E181" s="16"/>
      <c r="F181" s="20"/>
      <c r="G181" s="20"/>
      <c r="H181" s="20"/>
      <c r="I181" s="20"/>
      <c r="J181" s="20"/>
      <c r="K181" s="2"/>
      <c r="L181" s="2"/>
      <c r="M181" s="2"/>
      <c r="N181" s="2"/>
      <c r="O181" s="2"/>
      <c r="P181" s="16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</row>
    <row r="182" spans="1:83" ht="15">
      <c r="A182" s="2"/>
      <c r="B182" s="2"/>
      <c r="C182" s="2"/>
      <c r="D182" s="2"/>
      <c r="E182" s="16"/>
      <c r="F182" s="20"/>
      <c r="G182" s="20"/>
      <c r="H182" s="20"/>
      <c r="I182" s="20"/>
      <c r="J182" s="20"/>
      <c r="K182" s="2"/>
      <c r="L182" s="2"/>
      <c r="M182" s="2"/>
      <c r="N182" s="2"/>
      <c r="O182" s="2"/>
      <c r="P182" s="16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</row>
    <row r="183" spans="1:83" ht="15">
      <c r="A183" s="2"/>
      <c r="B183" s="2"/>
      <c r="C183" s="2"/>
      <c r="D183" s="2"/>
      <c r="E183" s="16"/>
      <c r="F183" s="20"/>
      <c r="G183" s="20"/>
      <c r="H183" s="20"/>
      <c r="I183" s="20"/>
      <c r="J183" s="20"/>
      <c r="K183" s="2"/>
      <c r="L183" s="2"/>
      <c r="M183" s="2"/>
      <c r="N183" s="2"/>
      <c r="O183" s="2"/>
      <c r="P183" s="16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</row>
    <row r="184" spans="1:83" ht="15">
      <c r="A184" s="2"/>
      <c r="B184" s="2"/>
      <c r="C184" s="2"/>
      <c r="D184" s="2"/>
      <c r="E184" s="16"/>
      <c r="F184" s="20"/>
      <c r="G184" s="20"/>
      <c r="H184" s="20"/>
      <c r="I184" s="20"/>
      <c r="J184" s="20"/>
      <c r="K184" s="2"/>
      <c r="L184" s="2"/>
      <c r="M184" s="2"/>
      <c r="N184" s="2"/>
      <c r="O184" s="2"/>
      <c r="P184" s="16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</row>
    <row r="185" spans="1:83" ht="15">
      <c r="A185" s="2"/>
      <c r="B185" s="2"/>
      <c r="C185" s="2"/>
      <c r="D185" s="2"/>
      <c r="E185" s="16"/>
      <c r="F185" s="20"/>
      <c r="G185" s="20"/>
      <c r="H185" s="20"/>
      <c r="I185" s="20"/>
      <c r="J185" s="20"/>
      <c r="K185" s="2"/>
      <c r="L185" s="2"/>
      <c r="M185" s="2"/>
      <c r="N185" s="2"/>
      <c r="O185" s="2"/>
      <c r="P185" s="16"/>
      <c r="Q185" s="2"/>
      <c r="R185" s="2"/>
      <c r="S185" s="2"/>
      <c r="T185" s="2"/>
      <c r="U185" s="2"/>
      <c r="V185" s="2"/>
      <c r="W185" s="2"/>
      <c r="X185" s="2"/>
      <c r="Y185" s="57">
        <f>AB185*AG185+AB187*AG187+AB189*AG189</f>
        <v>502.2477619942416</v>
      </c>
      <c r="Z185" s="2"/>
      <c r="AA185" s="13"/>
      <c r="AB185" s="19">
        <v>0.25</v>
      </c>
      <c r="AC185" s="15"/>
      <c r="AD185" s="14">
        <f>$I$3</f>
        <v>120</v>
      </c>
      <c r="AE185" s="15"/>
      <c r="AF185" s="2"/>
      <c r="AG185" s="59">
        <f>AG112</f>
        <v>903.7644548696151</v>
      </c>
      <c r="AH185" s="2"/>
      <c r="AI185" s="100">
        <f>$F$200*Q191*W187*AB185</f>
        <v>0.00625</v>
      </c>
      <c r="AJ185" s="2"/>
      <c r="AK185" s="80">
        <f>N193</f>
        <v>0</v>
      </c>
      <c r="AL185" s="2"/>
      <c r="AM185" s="100">
        <f>AI185*AK185</f>
        <v>0</v>
      </c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</row>
    <row r="186" spans="1:83" ht="23.25">
      <c r="A186" s="2"/>
      <c r="B186" s="2"/>
      <c r="C186" s="2"/>
      <c r="D186" s="2"/>
      <c r="E186" s="16"/>
      <c r="F186" s="20"/>
      <c r="G186" s="20"/>
      <c r="H186" s="20"/>
      <c r="I186" s="20"/>
      <c r="J186" s="20"/>
      <c r="K186" s="2"/>
      <c r="L186" s="2"/>
      <c r="M186" s="2"/>
      <c r="N186" s="2"/>
      <c r="O186" s="2"/>
      <c r="P186" s="16"/>
      <c r="Q186" s="2"/>
      <c r="R186" s="2"/>
      <c r="S186" s="2"/>
      <c r="T186" s="2"/>
      <c r="U186" s="2"/>
      <c r="V186" s="2"/>
      <c r="W186" s="2"/>
      <c r="X186" s="24" t="s">
        <v>7</v>
      </c>
      <c r="Y186" s="2"/>
      <c r="Z186" s="2"/>
      <c r="AA186" s="16"/>
      <c r="AB186" s="20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</row>
    <row r="187" spans="1:83" ht="15">
      <c r="A187" s="2"/>
      <c r="B187" s="2"/>
      <c r="C187" s="2"/>
      <c r="D187" s="2"/>
      <c r="E187" s="16"/>
      <c r="F187" s="20"/>
      <c r="G187" s="20"/>
      <c r="H187" s="20"/>
      <c r="I187" s="20"/>
      <c r="J187" s="20"/>
      <c r="K187" s="2"/>
      <c r="L187" s="2"/>
      <c r="M187" s="2"/>
      <c r="N187" s="2"/>
      <c r="O187" s="2"/>
      <c r="P187" s="16"/>
      <c r="Q187" s="2"/>
      <c r="R187" s="2"/>
      <c r="S187" s="2"/>
      <c r="T187" s="2"/>
      <c r="U187" s="2"/>
      <c r="V187" s="13"/>
      <c r="W187" s="29">
        <f>$D$8</f>
        <v>0.2</v>
      </c>
      <c r="X187" s="15"/>
      <c r="Y187" s="15"/>
      <c r="Z187" s="2"/>
      <c r="AA187" s="13"/>
      <c r="AB187" s="19">
        <v>0.5</v>
      </c>
      <c r="AC187" s="15"/>
      <c r="AD187" s="14">
        <f>$I$4</f>
        <v>70</v>
      </c>
      <c r="AE187" s="15"/>
      <c r="AF187" s="2"/>
      <c r="AG187" s="59">
        <f>AG114</f>
        <v>481.11530447448513</v>
      </c>
      <c r="AH187" s="2"/>
      <c r="AI187" s="100">
        <f>$F$200*Q191*W187*AB187</f>
        <v>0.0125</v>
      </c>
      <c r="AJ187" s="2"/>
      <c r="AK187" s="80">
        <f>N193</f>
        <v>0</v>
      </c>
      <c r="AL187" s="2"/>
      <c r="AM187" s="100">
        <f>AI187*AK187</f>
        <v>0</v>
      </c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</row>
    <row r="188" spans="1:83" ht="23.25" customHeight="1">
      <c r="A188" s="2"/>
      <c r="B188" s="2"/>
      <c r="C188" s="2"/>
      <c r="D188" s="2"/>
      <c r="E188" s="16"/>
      <c r="F188" s="20"/>
      <c r="G188" s="20"/>
      <c r="H188" s="20"/>
      <c r="I188" s="20"/>
      <c r="J188" s="20"/>
      <c r="K188" s="2"/>
      <c r="L188" s="2"/>
      <c r="M188" s="2"/>
      <c r="N188" s="2"/>
      <c r="O188" s="2"/>
      <c r="P188" s="16"/>
      <c r="Q188" s="2"/>
      <c r="R188" s="2"/>
      <c r="S188" s="2"/>
      <c r="T188" s="2"/>
      <c r="U188" s="2"/>
      <c r="V188" s="16"/>
      <c r="W188" s="20"/>
      <c r="X188" s="20"/>
      <c r="Y188" s="20"/>
      <c r="Z188" s="2"/>
      <c r="AA188" s="16"/>
      <c r="AB188" s="18"/>
      <c r="AC188" s="2"/>
      <c r="AD188" s="18"/>
      <c r="AE188" s="18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</row>
    <row r="189" spans="1:83" ht="15">
      <c r="A189" s="2"/>
      <c r="B189" s="2"/>
      <c r="C189" s="2"/>
      <c r="D189" s="2"/>
      <c r="E189" s="16"/>
      <c r="F189" s="20"/>
      <c r="G189" s="20"/>
      <c r="H189" s="20"/>
      <c r="I189" s="20"/>
      <c r="J189" s="20"/>
      <c r="K189" s="2"/>
      <c r="L189" s="2"/>
      <c r="M189" s="2"/>
      <c r="N189" s="57">
        <f>Q166*T164+Q191*T189+Q216*T214</f>
        <v>-11.289640203749158</v>
      </c>
      <c r="O189" s="2"/>
      <c r="P189" s="16"/>
      <c r="Q189" s="2"/>
      <c r="R189" s="2"/>
      <c r="S189" s="2"/>
      <c r="T189" s="57">
        <f>W187*Y185+W195*Y193</f>
        <v>20.449552398848326</v>
      </c>
      <c r="U189" s="2"/>
      <c r="V189" s="16"/>
      <c r="W189" s="20"/>
      <c r="X189" s="20"/>
      <c r="Y189" s="20"/>
      <c r="Z189" s="2"/>
      <c r="AA189" s="15"/>
      <c r="AB189" s="19">
        <v>0.25</v>
      </c>
      <c r="AC189" s="15"/>
      <c r="AD189" s="12">
        <f>$I$5</f>
        <v>30</v>
      </c>
      <c r="AE189" s="2"/>
      <c r="AF189" s="2"/>
      <c r="AG189" s="59">
        <f>AG116</f>
        <v>142.9959841583811</v>
      </c>
      <c r="AH189" s="2"/>
      <c r="AI189" s="100">
        <f>$F$200*Q191*W187*AB189</f>
        <v>0.00625</v>
      </c>
      <c r="AJ189" s="2"/>
      <c r="AK189" s="80">
        <f>N193</f>
        <v>0</v>
      </c>
      <c r="AL189" s="2"/>
      <c r="AM189" s="100">
        <f>AI189*AK189</f>
        <v>0</v>
      </c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</row>
    <row r="190" spans="1:83" ht="23.25">
      <c r="A190" s="2"/>
      <c r="B190" s="2"/>
      <c r="C190" s="2"/>
      <c r="D190" s="2"/>
      <c r="E190" s="16"/>
      <c r="F190" s="20"/>
      <c r="G190" s="20"/>
      <c r="H190" s="20"/>
      <c r="I190" s="20"/>
      <c r="J190" s="20"/>
      <c r="K190" s="2"/>
      <c r="L190" s="2"/>
      <c r="M190" s="24" t="s">
        <v>7</v>
      </c>
      <c r="N190" s="2"/>
      <c r="O190" s="2"/>
      <c r="P190" s="17"/>
      <c r="Q190" s="2"/>
      <c r="R190" s="2"/>
      <c r="S190" s="2"/>
      <c r="T190" s="2"/>
      <c r="U190" s="2"/>
      <c r="V190" s="16"/>
      <c r="W190" s="20"/>
      <c r="X190" s="20"/>
      <c r="Y190" s="20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</row>
    <row r="191" spans="1:83" ht="15">
      <c r="A191" s="2"/>
      <c r="B191" s="2"/>
      <c r="C191" s="2"/>
      <c r="D191" s="2"/>
      <c r="E191" s="16"/>
      <c r="F191" s="20"/>
      <c r="G191" s="20"/>
      <c r="H191" s="20"/>
      <c r="I191" s="20"/>
      <c r="J191" s="20"/>
      <c r="K191" s="2"/>
      <c r="L191" s="13"/>
      <c r="M191" s="15"/>
      <c r="N191" s="15"/>
      <c r="O191" s="2"/>
      <c r="P191" s="13"/>
      <c r="Q191" s="19">
        <f>'Value of Imperfect Info'!BJ64</f>
        <v>0.37037037037037035</v>
      </c>
      <c r="R191" s="15"/>
      <c r="S191" s="35">
        <f>$D$4</f>
        <v>22</v>
      </c>
      <c r="T191" s="15"/>
      <c r="U191" s="2"/>
      <c r="V191" s="16"/>
      <c r="W191" s="20"/>
      <c r="X191" s="20"/>
      <c r="Y191" s="20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</row>
    <row r="192" spans="1:83" ht="15">
      <c r="A192" s="2"/>
      <c r="B192" s="2"/>
      <c r="C192" s="2"/>
      <c r="D192" s="2"/>
      <c r="E192" s="16"/>
      <c r="F192" s="20"/>
      <c r="G192" s="20"/>
      <c r="H192" s="20"/>
      <c r="I192" s="20"/>
      <c r="J192" s="20"/>
      <c r="K192" s="2"/>
      <c r="L192" s="16"/>
      <c r="M192" s="20"/>
      <c r="N192" s="2"/>
      <c r="O192" s="2"/>
      <c r="P192" s="16"/>
      <c r="Q192" s="2"/>
      <c r="R192" s="2"/>
      <c r="S192" s="2"/>
      <c r="T192" s="2"/>
      <c r="U192" s="2"/>
      <c r="V192" s="16"/>
      <c r="W192" s="20"/>
      <c r="X192" s="20"/>
      <c r="Y192" s="20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</row>
    <row r="193" spans="1:83" ht="15">
      <c r="A193" s="2"/>
      <c r="B193" s="2"/>
      <c r="C193" s="2"/>
      <c r="D193" s="2"/>
      <c r="E193" s="16"/>
      <c r="F193" s="20"/>
      <c r="G193" s="20"/>
      <c r="H193" s="20"/>
      <c r="I193" s="20"/>
      <c r="J193" s="20"/>
      <c r="K193" s="2"/>
      <c r="L193" s="16"/>
      <c r="M193" s="81" t="s">
        <v>140</v>
      </c>
      <c r="N193" s="80">
        <f>IF(N189&gt;0,1,0)</f>
        <v>0</v>
      </c>
      <c r="O193" s="2"/>
      <c r="P193" s="16"/>
      <c r="Q193" s="2"/>
      <c r="R193" s="2"/>
      <c r="S193" s="2"/>
      <c r="T193" s="2"/>
      <c r="U193" s="2"/>
      <c r="V193" s="16"/>
      <c r="W193" s="20"/>
      <c r="X193" s="20"/>
      <c r="Y193" s="57">
        <f>AA195</f>
        <v>-100</v>
      </c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</row>
    <row r="194" spans="1:83" ht="23.25">
      <c r="A194" s="2"/>
      <c r="B194" s="2"/>
      <c r="C194" s="2"/>
      <c r="D194" s="2"/>
      <c r="E194" s="16"/>
      <c r="F194" s="20"/>
      <c r="G194" s="20"/>
      <c r="H194" s="20"/>
      <c r="I194" s="20"/>
      <c r="J194" s="20"/>
      <c r="K194" s="2"/>
      <c r="L194" s="16"/>
      <c r="M194" s="20"/>
      <c r="N194" s="2"/>
      <c r="O194" s="2"/>
      <c r="P194" s="16"/>
      <c r="Q194" s="2"/>
      <c r="R194" s="2"/>
      <c r="S194" s="2"/>
      <c r="T194" s="2"/>
      <c r="U194" s="2"/>
      <c r="V194" s="17"/>
      <c r="W194" s="18"/>
      <c r="X194" s="25" t="s">
        <v>8</v>
      </c>
      <c r="Y194" s="18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</row>
    <row r="195" spans="1:83" ht="15">
      <c r="A195" s="2"/>
      <c r="B195" s="2"/>
      <c r="C195" s="2"/>
      <c r="D195" s="2"/>
      <c r="E195" s="16"/>
      <c r="F195" s="20"/>
      <c r="G195" s="20"/>
      <c r="H195" s="20"/>
      <c r="I195" s="20"/>
      <c r="J195" s="20"/>
      <c r="K195" s="2"/>
      <c r="L195" s="16"/>
      <c r="M195" s="20"/>
      <c r="N195" s="2"/>
      <c r="O195" s="2"/>
      <c r="P195" s="16"/>
      <c r="Q195" s="2"/>
      <c r="R195" s="2"/>
      <c r="S195" s="2"/>
      <c r="T195" s="2"/>
      <c r="U195" s="2"/>
      <c r="V195" s="2"/>
      <c r="W195" s="19">
        <f>1-W187</f>
        <v>0.8</v>
      </c>
      <c r="X195" s="2"/>
      <c r="Y195" s="2"/>
      <c r="Z195" s="2"/>
      <c r="AA195" s="52">
        <f>-$D$9</f>
        <v>-100</v>
      </c>
      <c r="AB195" s="2"/>
      <c r="AC195" s="2"/>
      <c r="AD195" s="2"/>
      <c r="AE195" s="2"/>
      <c r="AF195" s="2"/>
      <c r="AG195" s="2"/>
      <c r="AH195" s="2"/>
      <c r="AI195" s="100">
        <f>$F$200*Q191*W195</f>
        <v>0.1</v>
      </c>
      <c r="AJ195" s="2"/>
      <c r="AK195" s="80">
        <f>N193</f>
        <v>0</v>
      </c>
      <c r="AL195" s="2"/>
      <c r="AM195" s="100">
        <f>AI195*AK195</f>
        <v>0</v>
      </c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</row>
    <row r="196" spans="1:83" ht="15">
      <c r="A196" s="2"/>
      <c r="B196" s="2"/>
      <c r="C196" s="2"/>
      <c r="D196" s="2"/>
      <c r="E196" s="16"/>
      <c r="F196" s="20"/>
      <c r="G196" s="20"/>
      <c r="H196" s="20"/>
      <c r="I196" s="20"/>
      <c r="J196" s="20"/>
      <c r="K196" s="2"/>
      <c r="L196" s="16"/>
      <c r="M196" s="20"/>
      <c r="N196" s="2"/>
      <c r="O196" s="2"/>
      <c r="P196" s="16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</row>
    <row r="197" spans="1:83" ht="15">
      <c r="A197" s="2"/>
      <c r="B197" s="2"/>
      <c r="C197" s="2"/>
      <c r="D197" s="2"/>
      <c r="E197" s="16"/>
      <c r="F197" s="20"/>
      <c r="G197" s="20"/>
      <c r="H197" s="20"/>
      <c r="I197" s="20"/>
      <c r="J197" s="20"/>
      <c r="K197" s="2"/>
      <c r="L197" s="16"/>
      <c r="M197" s="20"/>
      <c r="N197" s="2"/>
      <c r="O197" s="2"/>
      <c r="P197" s="16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</row>
    <row r="198" spans="1:83" ht="15">
      <c r="A198" s="2"/>
      <c r="B198" s="2"/>
      <c r="C198" s="2"/>
      <c r="D198" s="2"/>
      <c r="E198" s="16"/>
      <c r="F198" s="20"/>
      <c r="G198" s="20"/>
      <c r="H198" s="20"/>
      <c r="I198" s="20"/>
      <c r="J198" s="57">
        <f>IF(N189&gt;0,N189,0)</f>
        <v>0</v>
      </c>
      <c r="K198" s="2"/>
      <c r="L198" s="16"/>
      <c r="M198" s="20"/>
      <c r="N198" s="2"/>
      <c r="O198" s="2"/>
      <c r="P198" s="16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</row>
    <row r="199" spans="1:83" ht="15">
      <c r="A199" s="2"/>
      <c r="B199" s="2"/>
      <c r="C199" s="2"/>
      <c r="D199" s="2"/>
      <c r="E199" s="17"/>
      <c r="F199" s="18"/>
      <c r="G199" s="18"/>
      <c r="H199" s="18"/>
      <c r="I199" s="18"/>
      <c r="J199" s="18"/>
      <c r="K199" s="2"/>
      <c r="L199" s="16"/>
      <c r="M199" s="20"/>
      <c r="N199" s="2"/>
      <c r="O199" s="2"/>
      <c r="P199" s="16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</row>
    <row r="200" spans="1:83" ht="15">
      <c r="A200" s="2"/>
      <c r="B200" s="2"/>
      <c r="C200" s="2"/>
      <c r="D200" s="2"/>
      <c r="E200" s="2"/>
      <c r="F200" s="19">
        <f>'Value of Imperfect Info'!BG64</f>
        <v>0.3375</v>
      </c>
      <c r="G200" s="2"/>
      <c r="H200" s="2"/>
      <c r="I200" s="2"/>
      <c r="J200" s="2"/>
      <c r="K200" s="20"/>
      <c r="L200" s="16"/>
      <c r="M200" s="20"/>
      <c r="N200" s="2"/>
      <c r="O200" s="2"/>
      <c r="P200" s="16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</row>
    <row r="201" spans="1:8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0"/>
      <c r="L201" s="16"/>
      <c r="M201" s="20"/>
      <c r="N201" s="2"/>
      <c r="O201" s="2"/>
      <c r="P201" s="16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</row>
    <row r="202" spans="1:8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0"/>
      <c r="L202" s="16"/>
      <c r="M202" s="20"/>
      <c r="N202" s="2"/>
      <c r="O202" s="2"/>
      <c r="P202" s="16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</row>
    <row r="203" spans="1:8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0"/>
      <c r="L203" s="16"/>
      <c r="M203" s="20"/>
      <c r="N203" s="2"/>
      <c r="O203" s="2"/>
      <c r="P203" s="16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</row>
    <row r="204" spans="1:8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0"/>
      <c r="L204" s="16"/>
      <c r="M204" s="20"/>
      <c r="N204" s="2"/>
      <c r="O204" s="2"/>
      <c r="P204" s="16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</row>
    <row r="205" spans="1:8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0"/>
      <c r="L205" s="16"/>
      <c r="M205" s="20"/>
      <c r="N205" s="2"/>
      <c r="O205" s="2"/>
      <c r="P205" s="16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</row>
    <row r="206" spans="1:8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0"/>
      <c r="L206" s="16"/>
      <c r="M206" s="20"/>
      <c r="N206" s="2"/>
      <c r="O206" s="2"/>
      <c r="P206" s="1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</row>
    <row r="207" spans="1:8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0"/>
      <c r="L207" s="16"/>
      <c r="M207" s="20"/>
      <c r="N207" s="2"/>
      <c r="O207" s="2"/>
      <c r="P207" s="1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</row>
    <row r="208" spans="1:8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0"/>
      <c r="L208" s="16"/>
      <c r="M208" s="20"/>
      <c r="N208" s="2"/>
      <c r="O208" s="2"/>
      <c r="P208" s="16"/>
      <c r="Q208" s="2"/>
      <c r="R208" s="2"/>
      <c r="S208" s="2"/>
      <c r="T208" s="2"/>
      <c r="U208" s="2"/>
      <c r="V208" s="20"/>
      <c r="W208" s="20"/>
      <c r="X208" s="20"/>
      <c r="Y208" s="20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</row>
    <row r="209" spans="1:8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0"/>
      <c r="L209" s="16"/>
      <c r="M209" s="20"/>
      <c r="N209" s="2"/>
      <c r="O209" s="2"/>
      <c r="P209" s="16"/>
      <c r="Q209" s="2"/>
      <c r="R209" s="2"/>
      <c r="S209" s="2"/>
      <c r="T209" s="2"/>
      <c r="U209" s="2"/>
      <c r="V209" s="20"/>
      <c r="W209" s="20"/>
      <c r="X209" s="20"/>
      <c r="Y209" s="20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</row>
    <row r="210" spans="1:8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0"/>
      <c r="L210" s="16"/>
      <c r="M210" s="20"/>
      <c r="N210" s="2"/>
      <c r="O210" s="2"/>
      <c r="P210" s="16"/>
      <c r="Q210" s="2"/>
      <c r="R210" s="2"/>
      <c r="S210" s="2"/>
      <c r="T210" s="2"/>
      <c r="U210" s="2"/>
      <c r="V210" s="2"/>
      <c r="W210" s="2"/>
      <c r="X210" s="2"/>
      <c r="Y210" s="57">
        <f>AB210*AG210+AB212*AG212+AB214*AG214</f>
        <v>222.1333265210894</v>
      </c>
      <c r="Z210" s="2"/>
      <c r="AA210" s="13"/>
      <c r="AB210" s="19">
        <v>0.25</v>
      </c>
      <c r="AC210" s="15"/>
      <c r="AD210" s="14">
        <f>$I$3</f>
        <v>120</v>
      </c>
      <c r="AE210" s="15"/>
      <c r="AF210" s="2"/>
      <c r="AG210" s="59">
        <f>AG137</f>
        <v>426.53245369313356</v>
      </c>
      <c r="AH210" s="2"/>
      <c r="AI210" s="100">
        <f>$F$200*Q216*W212*AB210</f>
        <v>0.010000000000000002</v>
      </c>
      <c r="AJ210" s="2"/>
      <c r="AK210" s="80">
        <f>N193</f>
        <v>0</v>
      </c>
      <c r="AL210" s="2"/>
      <c r="AM210" s="100">
        <f>AI210*AK210</f>
        <v>0</v>
      </c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</row>
    <row r="211" spans="1:83" ht="23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0"/>
      <c r="L211" s="16"/>
      <c r="M211" s="20"/>
      <c r="N211" s="2"/>
      <c r="O211" s="2"/>
      <c r="P211" s="16"/>
      <c r="Q211" s="2"/>
      <c r="R211" s="2"/>
      <c r="S211" s="2"/>
      <c r="T211" s="2"/>
      <c r="U211" s="2"/>
      <c r="V211" s="2"/>
      <c r="W211" s="2"/>
      <c r="X211" s="24" t="s">
        <v>7</v>
      </c>
      <c r="Y211" s="2"/>
      <c r="Z211" s="2"/>
      <c r="AA211" s="16"/>
      <c r="AB211" s="20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</row>
    <row r="212" spans="1:8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0"/>
      <c r="L212" s="16"/>
      <c r="M212" s="20"/>
      <c r="N212" s="2"/>
      <c r="O212" s="2"/>
      <c r="P212" s="16"/>
      <c r="Q212" s="2"/>
      <c r="R212" s="2"/>
      <c r="S212" s="2"/>
      <c r="T212" s="2"/>
      <c r="U212" s="2"/>
      <c r="V212" s="13"/>
      <c r="W212" s="29">
        <f>$D$8</f>
        <v>0.2</v>
      </c>
      <c r="X212" s="15"/>
      <c r="Y212" s="15"/>
      <c r="Z212" s="2"/>
      <c r="AA212" s="13"/>
      <c r="AB212" s="19">
        <v>0.5</v>
      </c>
      <c r="AC212" s="15"/>
      <c r="AD212" s="14">
        <f>$I$4</f>
        <v>70</v>
      </c>
      <c r="AE212" s="15"/>
      <c r="AF212" s="2"/>
      <c r="AG212" s="59">
        <f>AG139</f>
        <v>211.37547772256073</v>
      </c>
      <c r="AH212" s="2"/>
      <c r="AI212" s="100">
        <f>$F$200*Q216*W212*AB212</f>
        <v>0.020000000000000004</v>
      </c>
      <c r="AJ212" s="2"/>
      <c r="AK212" s="80">
        <f>N193</f>
        <v>0</v>
      </c>
      <c r="AL212" s="2"/>
      <c r="AM212" s="100">
        <f>AI212*AK212</f>
        <v>0</v>
      </c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</row>
    <row r="213" spans="1:83" ht="23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0"/>
      <c r="L213" s="16"/>
      <c r="M213" s="20"/>
      <c r="N213" s="2"/>
      <c r="O213" s="2"/>
      <c r="P213" s="16"/>
      <c r="Q213" s="2"/>
      <c r="R213" s="2"/>
      <c r="S213" s="2"/>
      <c r="T213" s="2"/>
      <c r="U213" s="2"/>
      <c r="V213" s="16"/>
      <c r="W213" s="20"/>
      <c r="X213" s="20"/>
      <c r="Y213" s="20"/>
      <c r="Z213" s="2"/>
      <c r="AA213" s="16"/>
      <c r="AB213" s="18"/>
      <c r="AC213" s="2"/>
      <c r="AD213" s="18"/>
      <c r="AE213" s="18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</row>
    <row r="214" spans="1:8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0"/>
      <c r="L214" s="16"/>
      <c r="M214" s="20"/>
      <c r="N214" s="2"/>
      <c r="O214" s="2"/>
      <c r="P214" s="16"/>
      <c r="Q214" s="2"/>
      <c r="R214" s="2"/>
      <c r="S214" s="2"/>
      <c r="T214" s="57">
        <f>W212*Y210+W220*Y218</f>
        <v>-35.573334695782115</v>
      </c>
      <c r="U214" s="2"/>
      <c r="V214" s="16"/>
      <c r="W214" s="20"/>
      <c r="X214" s="20"/>
      <c r="Y214" s="20"/>
      <c r="Z214" s="2"/>
      <c r="AA214" s="15"/>
      <c r="AB214" s="19">
        <v>0.25</v>
      </c>
      <c r="AC214" s="15"/>
      <c r="AD214" s="12">
        <f>$I$5</f>
        <v>30</v>
      </c>
      <c r="AE214" s="2"/>
      <c r="AF214" s="2"/>
      <c r="AG214" s="59">
        <f>AG141</f>
        <v>39.24989694610254</v>
      </c>
      <c r="AH214" s="2"/>
      <c r="AI214" s="100">
        <f>$F$200*Q216*W212*AB214</f>
        <v>0.010000000000000002</v>
      </c>
      <c r="AJ214" s="2"/>
      <c r="AK214" s="80">
        <f>N193</f>
        <v>0</v>
      </c>
      <c r="AL214" s="2"/>
      <c r="AM214" s="100">
        <f>AI214*AK214</f>
        <v>0</v>
      </c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</row>
    <row r="215" spans="1:8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0"/>
      <c r="L215" s="16"/>
      <c r="M215" s="20"/>
      <c r="N215" s="2"/>
      <c r="O215" s="2"/>
      <c r="P215" s="17"/>
      <c r="Q215" s="2"/>
      <c r="R215" s="2"/>
      <c r="S215" s="2"/>
      <c r="T215" s="2"/>
      <c r="U215" s="2"/>
      <c r="V215" s="16"/>
      <c r="W215" s="20"/>
      <c r="X215" s="20"/>
      <c r="Y215" s="20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</row>
    <row r="216" spans="1:8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0"/>
      <c r="L216" s="16"/>
      <c r="M216" s="20"/>
      <c r="N216" s="2"/>
      <c r="O216" s="2"/>
      <c r="P216" s="2"/>
      <c r="Q216" s="19">
        <f>'Value of Imperfect Info'!BJ67</f>
        <v>0.5925925925925926</v>
      </c>
      <c r="R216" s="15"/>
      <c r="S216" s="35">
        <f>$D$5</f>
        <v>7</v>
      </c>
      <c r="T216" s="15"/>
      <c r="U216" s="2"/>
      <c r="V216" s="16"/>
      <c r="W216" s="20"/>
      <c r="X216" s="20"/>
      <c r="Y216" s="20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</row>
    <row r="217" spans="1:8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0"/>
      <c r="L217" s="16"/>
      <c r="M217" s="20"/>
      <c r="N217" s="2"/>
      <c r="O217" s="2"/>
      <c r="P217" s="2"/>
      <c r="Q217" s="2"/>
      <c r="R217" s="2"/>
      <c r="S217" s="2"/>
      <c r="T217" s="2"/>
      <c r="U217" s="2"/>
      <c r="V217" s="16"/>
      <c r="W217" s="20"/>
      <c r="X217" s="20"/>
      <c r="Y217" s="20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</row>
    <row r="218" spans="1:8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0"/>
      <c r="L218" s="16"/>
      <c r="M218" s="20"/>
      <c r="N218" s="2"/>
      <c r="O218" s="2"/>
      <c r="P218" s="2"/>
      <c r="Q218" s="2"/>
      <c r="R218" s="2"/>
      <c r="S218" s="2"/>
      <c r="T218" s="2"/>
      <c r="U218" s="2"/>
      <c r="V218" s="16"/>
      <c r="W218" s="20"/>
      <c r="X218" s="20"/>
      <c r="Y218" s="57">
        <f>AA220</f>
        <v>-100</v>
      </c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</row>
    <row r="219" spans="1:83" ht="23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0"/>
      <c r="L219" s="16"/>
      <c r="M219" s="20"/>
      <c r="N219" s="2"/>
      <c r="O219" s="2"/>
      <c r="P219" s="2"/>
      <c r="Q219" s="2"/>
      <c r="R219" s="2"/>
      <c r="S219" s="2"/>
      <c r="T219" s="2"/>
      <c r="U219" s="2"/>
      <c r="V219" s="17"/>
      <c r="W219" s="18"/>
      <c r="X219" s="25" t="s">
        <v>8</v>
      </c>
      <c r="Y219" s="18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</row>
    <row r="220" spans="1:8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0"/>
      <c r="L220" s="16"/>
      <c r="M220" s="20"/>
      <c r="N220" s="2"/>
      <c r="O220" s="2"/>
      <c r="P220" s="81" t="s">
        <v>140</v>
      </c>
      <c r="Q220" s="80">
        <f>IF(N189&lt;=0,1,0)</f>
        <v>1</v>
      </c>
      <c r="R220" s="2"/>
      <c r="S220" s="2"/>
      <c r="T220" s="2"/>
      <c r="U220" s="2"/>
      <c r="V220" s="2"/>
      <c r="W220" s="19">
        <f>1-W212</f>
        <v>0.8</v>
      </c>
      <c r="X220" s="2"/>
      <c r="Y220" s="2"/>
      <c r="Z220" s="2"/>
      <c r="AA220" s="52">
        <f>-$D$9</f>
        <v>-100</v>
      </c>
      <c r="AB220" s="2"/>
      <c r="AC220" s="2"/>
      <c r="AD220" s="2"/>
      <c r="AE220" s="2"/>
      <c r="AF220" s="2"/>
      <c r="AG220" s="2"/>
      <c r="AH220" s="2"/>
      <c r="AI220" s="100">
        <f>$F$200*Q216*W220</f>
        <v>0.16000000000000003</v>
      </c>
      <c r="AJ220" s="2"/>
      <c r="AK220" s="80">
        <f>N193</f>
        <v>0</v>
      </c>
      <c r="AL220" s="2"/>
      <c r="AM220" s="100">
        <f>AI220*AK220</f>
        <v>0</v>
      </c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</row>
    <row r="221" spans="1:8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0"/>
      <c r="L221" s="16"/>
      <c r="M221" s="20"/>
      <c r="N221" s="2"/>
      <c r="O221" s="2"/>
      <c r="P221" s="20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</row>
    <row r="222" spans="1:8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0"/>
      <c r="L222" s="16"/>
      <c r="M222" s="20"/>
      <c r="N222" s="2"/>
      <c r="O222" s="2"/>
      <c r="P222" s="20"/>
      <c r="Q222" s="52">
        <v>0</v>
      </c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</row>
    <row r="223" spans="1:83" ht="23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0"/>
      <c r="L223" s="17"/>
      <c r="M223" s="25" t="s">
        <v>8</v>
      </c>
      <c r="N223" s="18"/>
      <c r="O223" s="18"/>
      <c r="P223" s="18"/>
      <c r="Q223" s="18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</row>
    <row r="224" spans="1:8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0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</row>
    <row r="225" spans="1:8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0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</row>
    <row r="226" spans="1:8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0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100">
        <f>F200</f>
        <v>0.3375</v>
      </c>
      <c r="AJ226" s="2"/>
      <c r="AK226" s="80">
        <f>Q220</f>
        <v>1</v>
      </c>
      <c r="AL226" s="2"/>
      <c r="AM226" s="100">
        <f>AI226*AK226</f>
        <v>0.3375</v>
      </c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</row>
    <row r="227" spans="1:8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0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</row>
    <row r="228" spans="1:83" ht="15.75" thickBo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0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</row>
    <row r="229" spans="1:83" ht="15.75" thickBo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0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101">
        <f>SUM(AI14:AI226)</f>
        <v>2</v>
      </c>
      <c r="AJ229" s="2"/>
      <c r="AK229" s="2"/>
      <c r="AL229" s="2"/>
      <c r="AM229" s="101">
        <f>SUM(AM14:AM226)</f>
        <v>1</v>
      </c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</row>
    <row r="230" spans="1:8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0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</row>
    <row r="231" spans="1:8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0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</row>
    <row r="232" spans="1:8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0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</row>
    <row r="233" spans="1:8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0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</row>
    <row r="234" spans="1:8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0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</row>
    <row r="235" spans="1:8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0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</row>
    <row r="236" spans="1:8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0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</row>
    <row r="237" spans="1:8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0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</row>
    <row r="238" spans="1:8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0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</row>
    <row r="239" spans="1:8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0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</row>
    <row r="240" spans="1:8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0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</row>
    <row r="241" spans="1:8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0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</row>
    <row r="242" spans="1:8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0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</row>
    <row r="243" spans="1:8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0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</row>
    <row r="244" spans="1:8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0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</row>
    <row r="245" spans="1:8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0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</row>
    <row r="246" spans="1:8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0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</row>
    <row r="247" spans="1:8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0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</row>
    <row r="248" spans="1:8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0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</row>
    <row r="249" spans="1:8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0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</row>
    <row r="250" spans="1:8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0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</row>
    <row r="251" spans="1:8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0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</row>
    <row r="252" spans="1:8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0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</row>
    <row r="253" spans="1:8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0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</row>
    <row r="254" spans="1:8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0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</row>
    <row r="255" spans="1:8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0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</row>
    <row r="256" spans="1:8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0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</row>
    <row r="257" spans="1:8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0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</row>
    <row r="258" spans="1:8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0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</row>
    <row r="259" spans="1:8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0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</row>
    <row r="260" spans="1:8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0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</row>
    <row r="261" spans="1:8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0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</row>
    <row r="262" spans="1:8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0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</row>
    <row r="263" spans="1:8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0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</row>
    <row r="264" spans="1:8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0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</row>
    <row r="265" spans="1:8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0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</row>
    <row r="266" spans="1:8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0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</row>
    <row r="267" spans="1:8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0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</row>
    <row r="268" spans="1:8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0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</row>
    <row r="269" spans="1:8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0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</row>
    <row r="270" spans="1:8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0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</row>
    <row r="271" spans="1:8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0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</row>
    <row r="272" spans="1:8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</row>
    <row r="273" spans="1:8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</row>
    <row r="274" spans="1:8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</row>
    <row r="275" spans="1:8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</row>
    <row r="276" spans="1:8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</row>
    <row r="277" spans="1:8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</row>
    <row r="278" spans="1:8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46"/>
      <c r="W278" s="5"/>
      <c r="X278" s="5"/>
      <c r="Y278" s="5"/>
      <c r="Z278" s="5"/>
      <c r="AA278" s="5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</row>
    <row r="279" spans="1:8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</row>
    <row r="280" spans="1:83" ht="15.75" thickBo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50" t="s">
        <v>126</v>
      </c>
      <c r="AD280" s="2"/>
      <c r="AE280" s="50" t="s">
        <v>128</v>
      </c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</row>
    <row r="281" spans="1:83" ht="15.75" thickBo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46" t="s">
        <v>117</v>
      </c>
      <c r="AB281" s="5" t="s">
        <v>10</v>
      </c>
      <c r="AC281" s="51">
        <f>RANK(AD281,$AD$281:$AD$291)</f>
        <v>1</v>
      </c>
      <c r="AD281" s="49">
        <f>'Drill Decision-detail'!V158</f>
        <v>1239.4621750958988</v>
      </c>
      <c r="AE281" s="54">
        <f>AM14+AM87+AM160</f>
        <v>0.011875000000000002</v>
      </c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</row>
    <row r="282" spans="1:83" ht="15.75" thickBo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46" t="s">
        <v>118</v>
      </c>
      <c r="AB282" s="5" t="s">
        <v>10</v>
      </c>
      <c r="AC282" s="51">
        <f aca="true" t="shared" si="0" ref="AC282:AC291">RANK(AD282,$AD$281:$AD$291)</f>
        <v>3</v>
      </c>
      <c r="AD282" s="49">
        <f>'Drill Decision-detail'!V159</f>
        <v>670.8574941676019</v>
      </c>
      <c r="AE282" s="54">
        <f>AM16+AM89+AM162</f>
        <v>0.023750000000000004</v>
      </c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</row>
    <row r="283" spans="1:83" ht="15.75" thickBo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46" t="s">
        <v>119</v>
      </c>
      <c r="AB283" s="5" t="s">
        <v>10</v>
      </c>
      <c r="AC283" s="51">
        <f t="shared" si="0"/>
        <v>6</v>
      </c>
      <c r="AD283" s="49">
        <f>'Drill Decision-detail'!V160</f>
        <v>215.9737494249645</v>
      </c>
      <c r="AE283" s="54">
        <f>AM18+AM91+AM164</f>
        <v>0.011875000000000002</v>
      </c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</row>
    <row r="284" spans="1:83" ht="15.75" thickBo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46" t="s">
        <v>120</v>
      </c>
      <c r="AB284" s="5" t="s">
        <v>10</v>
      </c>
      <c r="AC284" s="51">
        <f t="shared" si="0"/>
        <v>2</v>
      </c>
      <c r="AD284" s="49">
        <f>'Drill Decision-detail'!V161</f>
        <v>903.7644548696151</v>
      </c>
      <c r="AE284" s="54">
        <f>AM39+AM112+AM185</f>
        <v>0.018750000000000003</v>
      </c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</row>
    <row r="285" spans="1:83" ht="15.75" thickBo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46" t="s">
        <v>121</v>
      </c>
      <c r="AB285" s="5" t="s">
        <v>10</v>
      </c>
      <c r="AC285" s="51">
        <f t="shared" si="0"/>
        <v>4</v>
      </c>
      <c r="AD285" s="49">
        <f>'Drill Decision-detail'!V162</f>
        <v>481.11530447448513</v>
      </c>
      <c r="AE285" s="54">
        <f>AM41+AM114+AM187</f>
        <v>0.037500000000000006</v>
      </c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</row>
    <row r="286" spans="1:83" ht="15.75" thickBo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46" t="s">
        <v>122</v>
      </c>
      <c r="AB286" s="5" t="s">
        <v>10</v>
      </c>
      <c r="AC286" s="51">
        <f t="shared" si="0"/>
        <v>8</v>
      </c>
      <c r="AD286" s="49">
        <f>'Drill Decision-detail'!V163</f>
        <v>142.9959841583811</v>
      </c>
      <c r="AE286" s="54">
        <f>AM43+AM116+AM189</f>
        <v>0.018750000000000003</v>
      </c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</row>
    <row r="287" spans="1:83" ht="15.75" thickBo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46" t="s">
        <v>123</v>
      </c>
      <c r="AB287" s="5" t="s">
        <v>10</v>
      </c>
      <c r="AC287" s="51">
        <f t="shared" si="0"/>
        <v>5</v>
      </c>
      <c r="AD287" s="49">
        <f>'Drill Decision-detail'!V164</f>
        <v>426.53245369313356</v>
      </c>
      <c r="AE287" s="54">
        <f>AM64+AM137+AM210</f>
        <v>0.0025</v>
      </c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</row>
    <row r="288" spans="1:83" ht="15.75" thickBo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46" t="s">
        <v>124</v>
      </c>
      <c r="AB288" s="5" t="s">
        <v>10</v>
      </c>
      <c r="AC288" s="51">
        <f t="shared" si="0"/>
        <v>7</v>
      </c>
      <c r="AD288" s="49">
        <f>'Drill Decision-detail'!V165</f>
        <v>211.37547772256073</v>
      </c>
      <c r="AE288" s="54">
        <f>AM66+AM139+AM212</f>
        <v>0.005</v>
      </c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</row>
    <row r="289" spans="1:83" ht="15.75" thickBo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46" t="s">
        <v>125</v>
      </c>
      <c r="AB289" s="5" t="s">
        <v>10</v>
      </c>
      <c r="AC289" s="51">
        <f t="shared" si="0"/>
        <v>9</v>
      </c>
      <c r="AD289" s="49">
        <f>'Drill Decision-detail'!V166</f>
        <v>39.24989694610254</v>
      </c>
      <c r="AE289" s="54">
        <f>AM68+AM141+AM214</f>
        <v>0.0025</v>
      </c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</row>
    <row r="290" spans="1:83" ht="15.75" thickBo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46" t="s">
        <v>138</v>
      </c>
      <c r="AB290" s="5" t="s">
        <v>10</v>
      </c>
      <c r="AC290" s="51">
        <f t="shared" si="0"/>
        <v>11</v>
      </c>
      <c r="AD290" s="56">
        <f>'Drill Decision-detail'!V167</f>
        <v>-100</v>
      </c>
      <c r="AE290" s="54">
        <f>AM24+AM49+AM74+AM97+AM122+AM147+AM170+AM195+AM220</f>
        <v>0.53</v>
      </c>
      <c r="AF290" s="2"/>
      <c r="AG290" s="54">
        <f>AE290/SUM(AE281:AE290)</f>
        <v>0.7999999999999999</v>
      </c>
      <c r="AH290" s="103" t="s">
        <v>150</v>
      </c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</row>
    <row r="291" spans="1:83" ht="15.75" thickBo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46" t="s">
        <v>139</v>
      </c>
      <c r="AB291" s="5" t="s">
        <v>10</v>
      </c>
      <c r="AC291" s="51">
        <f t="shared" si="0"/>
        <v>10</v>
      </c>
      <c r="AD291" s="79">
        <v>0</v>
      </c>
      <c r="AE291" s="54">
        <f>AM80+AM153+AM226</f>
        <v>0.3375</v>
      </c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</row>
    <row r="292" spans="1:83" ht="15.75" thickBo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55">
        <f>SUM(AE281:AE291)</f>
        <v>1</v>
      </c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</row>
    <row r="293" spans="1:8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78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</row>
    <row r="294" spans="1:8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78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</row>
    <row r="295" spans="1:8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</row>
    <row r="296" spans="1:8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</row>
    <row r="297" spans="1:8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</row>
    <row r="298" spans="1:8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</row>
    <row r="299" spans="1:8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3" t="s">
        <v>127</v>
      </c>
      <c r="M299" s="23" t="s">
        <v>130</v>
      </c>
      <c r="N299" s="23" t="s">
        <v>129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46" t="s">
        <v>134</v>
      </c>
      <c r="AA299" s="70" t="s">
        <v>133</v>
      </c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46" t="s">
        <v>134</v>
      </c>
      <c r="AO299" s="70" t="s">
        <v>135</v>
      </c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</row>
    <row r="300" spans="1:8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47">
        <f>L301</f>
        <v>-100</v>
      </c>
      <c r="M300" s="69">
        <v>0</v>
      </c>
      <c r="N300" s="69">
        <v>0</v>
      </c>
      <c r="O300" s="2"/>
      <c r="P300" s="2">
        <f aca="true" t="shared" si="1" ref="P300:P311">IF(L300&lt;0,0,1)</f>
        <v>0</v>
      </c>
      <c r="Q300" s="2"/>
      <c r="R300" s="2">
        <f>IF(P300&lt;&gt;P301,1,0)</f>
        <v>0</v>
      </c>
      <c r="S300" s="72">
        <f>SUM(Q300:R300)</f>
        <v>0</v>
      </c>
      <c r="T300" s="2"/>
      <c r="U300" s="2"/>
      <c r="V300" s="2"/>
      <c r="W300" s="2"/>
      <c r="X300" s="2"/>
      <c r="Y300" s="2"/>
      <c r="Z300" s="2"/>
      <c r="AA300" s="50">
        <v>1</v>
      </c>
      <c r="AB300" s="50">
        <v>2</v>
      </c>
      <c r="AC300" s="50">
        <v>3</v>
      </c>
      <c r="AD300" s="50">
        <v>4</v>
      </c>
      <c r="AE300" s="50">
        <v>5</v>
      </c>
      <c r="AF300" s="50">
        <v>6</v>
      </c>
      <c r="AG300" s="50">
        <v>7</v>
      </c>
      <c r="AH300" s="50">
        <v>8</v>
      </c>
      <c r="AI300" s="50">
        <v>9</v>
      </c>
      <c r="AJ300" s="50">
        <v>10</v>
      </c>
      <c r="AK300" s="50">
        <v>11</v>
      </c>
      <c r="AL300" s="2"/>
      <c r="AM300" s="2"/>
      <c r="AN300" s="2"/>
      <c r="AO300" s="50">
        <v>1</v>
      </c>
      <c r="AP300" s="50">
        <v>2</v>
      </c>
      <c r="AQ300" s="50">
        <v>3</v>
      </c>
      <c r="AR300" s="50">
        <v>4</v>
      </c>
      <c r="AS300" s="50">
        <v>5</v>
      </c>
      <c r="AT300" s="50">
        <v>6</v>
      </c>
      <c r="AU300" s="50">
        <v>7</v>
      </c>
      <c r="AV300" s="50">
        <v>8</v>
      </c>
      <c r="AW300" s="50">
        <v>9</v>
      </c>
      <c r="AX300" s="50">
        <v>10</v>
      </c>
      <c r="AY300" s="50">
        <v>11</v>
      </c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</row>
    <row r="301" spans="1:8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48">
        <f>AK312</f>
        <v>-100</v>
      </c>
      <c r="M301" s="63">
        <f>N301</f>
        <v>0.53</v>
      </c>
      <c r="N301" s="63">
        <f>AY312</f>
        <v>0.53</v>
      </c>
      <c r="O301" s="2"/>
      <c r="P301" s="2">
        <f t="shared" si="1"/>
        <v>0</v>
      </c>
      <c r="Q301" s="2">
        <f>IF(P301&lt;&gt;P300,1,0)</f>
        <v>0</v>
      </c>
      <c r="R301" s="2">
        <f aca="true" t="shared" si="2" ref="R301:R310">IF(P301&lt;&gt;P302,1,0)</f>
        <v>1</v>
      </c>
      <c r="S301" s="73">
        <f aca="true" t="shared" si="3" ref="S301:S311">SUM(Q301:R301)</f>
        <v>1</v>
      </c>
      <c r="T301" s="2"/>
      <c r="U301" s="2"/>
      <c r="V301" s="2"/>
      <c r="W301" s="2"/>
      <c r="X301" s="2"/>
      <c r="Y301" s="2"/>
      <c r="Z301" s="2"/>
      <c r="AA301" s="10">
        <f aca="true" t="shared" si="4" ref="AA301:AK301">IF($AC281=AA$300,$AD281,0)</f>
        <v>1239.4621750958988</v>
      </c>
      <c r="AB301" s="10">
        <f t="shared" si="4"/>
        <v>0</v>
      </c>
      <c r="AC301" s="10">
        <f t="shared" si="4"/>
        <v>0</v>
      </c>
      <c r="AD301" s="10">
        <f t="shared" si="4"/>
        <v>0</v>
      </c>
      <c r="AE301" s="10">
        <f t="shared" si="4"/>
        <v>0</v>
      </c>
      <c r="AF301" s="10">
        <f t="shared" si="4"/>
        <v>0</v>
      </c>
      <c r="AG301" s="10">
        <f t="shared" si="4"/>
        <v>0</v>
      </c>
      <c r="AH301" s="10">
        <f t="shared" si="4"/>
        <v>0</v>
      </c>
      <c r="AI301" s="10">
        <f t="shared" si="4"/>
        <v>0</v>
      </c>
      <c r="AJ301" s="10">
        <f t="shared" si="4"/>
        <v>0</v>
      </c>
      <c r="AK301" s="10">
        <f t="shared" si="4"/>
        <v>0</v>
      </c>
      <c r="AL301" s="2"/>
      <c r="AM301" s="2"/>
      <c r="AN301" s="2"/>
      <c r="AO301" s="61">
        <f>IF(AO$300=$AC281,$AE281,0)</f>
        <v>0.011875000000000002</v>
      </c>
      <c r="AP301" s="61">
        <f aca="true" t="shared" si="5" ref="AP301:AY301">IF(AP$300=$AC281,$AE281,0)</f>
        <v>0</v>
      </c>
      <c r="AQ301" s="61">
        <f t="shared" si="5"/>
        <v>0</v>
      </c>
      <c r="AR301" s="61">
        <f t="shared" si="5"/>
        <v>0</v>
      </c>
      <c r="AS301" s="61">
        <f t="shared" si="5"/>
        <v>0</v>
      </c>
      <c r="AT301" s="61">
        <f t="shared" si="5"/>
        <v>0</v>
      </c>
      <c r="AU301" s="61">
        <f t="shared" si="5"/>
        <v>0</v>
      </c>
      <c r="AV301" s="61">
        <f t="shared" si="5"/>
        <v>0</v>
      </c>
      <c r="AW301" s="61">
        <f t="shared" si="5"/>
        <v>0</v>
      </c>
      <c r="AX301" s="61">
        <f t="shared" si="5"/>
        <v>0</v>
      </c>
      <c r="AY301" s="61">
        <f t="shared" si="5"/>
        <v>0</v>
      </c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</row>
    <row r="302" spans="1:8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48">
        <f>AJ312</f>
        <v>0</v>
      </c>
      <c r="M302" s="63">
        <f aca="true" t="shared" si="6" ref="M302:M311">M301+N302</f>
        <v>0.8675</v>
      </c>
      <c r="N302" s="63">
        <f>AX312</f>
        <v>0.3375</v>
      </c>
      <c r="O302" s="2"/>
      <c r="P302" s="2">
        <f t="shared" si="1"/>
        <v>1</v>
      </c>
      <c r="Q302" s="2">
        <f aca="true" t="shared" si="7" ref="Q302:Q311">IF(P302&lt;&gt;P301,1,0)</f>
        <v>1</v>
      </c>
      <c r="R302" s="2">
        <f t="shared" si="2"/>
        <v>0</v>
      </c>
      <c r="S302" s="73">
        <f t="shared" si="3"/>
        <v>1</v>
      </c>
      <c r="T302" s="2"/>
      <c r="U302" s="2"/>
      <c r="V302" s="2"/>
      <c r="W302" s="2"/>
      <c r="X302" s="2"/>
      <c r="Y302" s="2"/>
      <c r="Z302" s="2"/>
      <c r="AA302" s="10">
        <f aca="true" t="shared" si="8" ref="AA302:AJ311">IF($AC282=AA$300,$AD282,0)</f>
        <v>0</v>
      </c>
      <c r="AB302" s="10">
        <f t="shared" si="8"/>
        <v>0</v>
      </c>
      <c r="AC302" s="10">
        <f t="shared" si="8"/>
        <v>670.8574941676019</v>
      </c>
      <c r="AD302" s="10">
        <f t="shared" si="8"/>
        <v>0</v>
      </c>
      <c r="AE302" s="10">
        <f t="shared" si="8"/>
        <v>0</v>
      </c>
      <c r="AF302" s="10">
        <f t="shared" si="8"/>
        <v>0</v>
      </c>
      <c r="AG302" s="10">
        <f t="shared" si="8"/>
        <v>0</v>
      </c>
      <c r="AH302" s="10">
        <f t="shared" si="8"/>
        <v>0</v>
      </c>
      <c r="AI302" s="10">
        <f t="shared" si="8"/>
        <v>0</v>
      </c>
      <c r="AJ302" s="10">
        <f t="shared" si="8"/>
        <v>0</v>
      </c>
      <c r="AK302" s="10">
        <f aca="true" t="shared" si="9" ref="AK302:AK311">IF($AC282=AK$300,$AD282,0)</f>
        <v>0</v>
      </c>
      <c r="AL302" s="2"/>
      <c r="AM302" s="2"/>
      <c r="AN302" s="2"/>
      <c r="AO302" s="61">
        <f aca="true" t="shared" si="10" ref="AO302:AY311">IF(AO$300=$AC282,$AE282,0)</f>
        <v>0</v>
      </c>
      <c r="AP302" s="61">
        <f t="shared" si="10"/>
        <v>0</v>
      </c>
      <c r="AQ302" s="61">
        <f t="shared" si="10"/>
        <v>0.023750000000000004</v>
      </c>
      <c r="AR302" s="61">
        <f t="shared" si="10"/>
        <v>0</v>
      </c>
      <c r="AS302" s="61">
        <f t="shared" si="10"/>
        <v>0</v>
      </c>
      <c r="AT302" s="61">
        <f t="shared" si="10"/>
        <v>0</v>
      </c>
      <c r="AU302" s="61">
        <f t="shared" si="10"/>
        <v>0</v>
      </c>
      <c r="AV302" s="61">
        <f t="shared" si="10"/>
        <v>0</v>
      </c>
      <c r="AW302" s="61">
        <f t="shared" si="10"/>
        <v>0</v>
      </c>
      <c r="AX302" s="61">
        <f t="shared" si="10"/>
        <v>0</v>
      </c>
      <c r="AY302" s="61">
        <f t="shared" si="10"/>
        <v>0</v>
      </c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</row>
    <row r="303" spans="1:8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48">
        <f>AI312</f>
        <v>39.24989694610254</v>
      </c>
      <c r="M303" s="63">
        <f t="shared" si="6"/>
        <v>0.87</v>
      </c>
      <c r="N303" s="63">
        <f>AW312</f>
        <v>0.0025</v>
      </c>
      <c r="O303" s="2"/>
      <c r="P303" s="2">
        <f t="shared" si="1"/>
        <v>1</v>
      </c>
      <c r="Q303" s="2">
        <f t="shared" si="7"/>
        <v>0</v>
      </c>
      <c r="R303" s="2">
        <f t="shared" si="2"/>
        <v>0</v>
      </c>
      <c r="S303" s="73">
        <f t="shared" si="3"/>
        <v>0</v>
      </c>
      <c r="T303" s="2"/>
      <c r="U303" s="2"/>
      <c r="V303" s="2"/>
      <c r="W303" s="2"/>
      <c r="X303" s="2"/>
      <c r="Y303" s="2"/>
      <c r="Z303" s="2"/>
      <c r="AA303" s="10">
        <f t="shared" si="8"/>
        <v>0</v>
      </c>
      <c r="AB303" s="10">
        <f t="shared" si="8"/>
        <v>0</v>
      </c>
      <c r="AC303" s="10">
        <f t="shared" si="8"/>
        <v>0</v>
      </c>
      <c r="AD303" s="10">
        <f t="shared" si="8"/>
        <v>0</v>
      </c>
      <c r="AE303" s="10">
        <f t="shared" si="8"/>
        <v>0</v>
      </c>
      <c r="AF303" s="10">
        <f t="shared" si="8"/>
        <v>215.9737494249645</v>
      </c>
      <c r="AG303" s="10">
        <f t="shared" si="8"/>
        <v>0</v>
      </c>
      <c r="AH303" s="10">
        <f t="shared" si="8"/>
        <v>0</v>
      </c>
      <c r="AI303" s="10">
        <f t="shared" si="8"/>
        <v>0</v>
      </c>
      <c r="AJ303" s="10">
        <f t="shared" si="8"/>
        <v>0</v>
      </c>
      <c r="AK303" s="10">
        <f t="shared" si="9"/>
        <v>0</v>
      </c>
      <c r="AL303" s="2"/>
      <c r="AM303" s="2"/>
      <c r="AN303" s="2"/>
      <c r="AO303" s="61">
        <f t="shared" si="10"/>
        <v>0</v>
      </c>
      <c r="AP303" s="61">
        <f t="shared" si="10"/>
        <v>0</v>
      </c>
      <c r="AQ303" s="61">
        <f t="shared" si="10"/>
        <v>0</v>
      </c>
      <c r="AR303" s="61">
        <f t="shared" si="10"/>
        <v>0</v>
      </c>
      <c r="AS303" s="61">
        <f t="shared" si="10"/>
        <v>0</v>
      </c>
      <c r="AT303" s="61">
        <f t="shared" si="10"/>
        <v>0.011875000000000002</v>
      </c>
      <c r="AU303" s="61">
        <f t="shared" si="10"/>
        <v>0</v>
      </c>
      <c r="AV303" s="61">
        <f t="shared" si="10"/>
        <v>0</v>
      </c>
      <c r="AW303" s="61">
        <f t="shared" si="10"/>
        <v>0</v>
      </c>
      <c r="AX303" s="61">
        <f t="shared" si="10"/>
        <v>0</v>
      </c>
      <c r="AY303" s="61">
        <f t="shared" si="10"/>
        <v>0</v>
      </c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</row>
    <row r="304" spans="1:83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48">
        <f>AH312</f>
        <v>142.9959841583811</v>
      </c>
      <c r="M304" s="63">
        <f t="shared" si="6"/>
        <v>0.88875</v>
      </c>
      <c r="N304" s="63">
        <f>AV312</f>
        <v>0.018750000000000003</v>
      </c>
      <c r="O304" s="2"/>
      <c r="P304" s="2">
        <f t="shared" si="1"/>
        <v>1</v>
      </c>
      <c r="Q304" s="2">
        <f t="shared" si="7"/>
        <v>0</v>
      </c>
      <c r="R304" s="2">
        <f t="shared" si="2"/>
        <v>0</v>
      </c>
      <c r="S304" s="73">
        <f t="shared" si="3"/>
        <v>0</v>
      </c>
      <c r="T304" s="2"/>
      <c r="U304" s="2"/>
      <c r="V304" s="2"/>
      <c r="W304" s="2"/>
      <c r="X304" s="2"/>
      <c r="Y304" s="2"/>
      <c r="Z304" s="2"/>
      <c r="AA304" s="10">
        <f t="shared" si="8"/>
        <v>0</v>
      </c>
      <c r="AB304" s="10">
        <f t="shared" si="8"/>
        <v>903.7644548696151</v>
      </c>
      <c r="AC304" s="10">
        <f t="shared" si="8"/>
        <v>0</v>
      </c>
      <c r="AD304" s="10">
        <f t="shared" si="8"/>
        <v>0</v>
      </c>
      <c r="AE304" s="10">
        <f t="shared" si="8"/>
        <v>0</v>
      </c>
      <c r="AF304" s="10">
        <f t="shared" si="8"/>
        <v>0</v>
      </c>
      <c r="AG304" s="10">
        <f t="shared" si="8"/>
        <v>0</v>
      </c>
      <c r="AH304" s="10">
        <f t="shared" si="8"/>
        <v>0</v>
      </c>
      <c r="AI304" s="10">
        <f t="shared" si="8"/>
        <v>0</v>
      </c>
      <c r="AJ304" s="10">
        <f t="shared" si="8"/>
        <v>0</v>
      </c>
      <c r="AK304" s="10">
        <f t="shared" si="9"/>
        <v>0</v>
      </c>
      <c r="AL304" s="2"/>
      <c r="AM304" s="2"/>
      <c r="AN304" s="2"/>
      <c r="AO304" s="61">
        <f t="shared" si="10"/>
        <v>0</v>
      </c>
      <c r="AP304" s="61">
        <f t="shared" si="10"/>
        <v>0.018750000000000003</v>
      </c>
      <c r="AQ304" s="61">
        <f t="shared" si="10"/>
        <v>0</v>
      </c>
      <c r="AR304" s="61">
        <f t="shared" si="10"/>
        <v>0</v>
      </c>
      <c r="AS304" s="61">
        <f t="shared" si="10"/>
        <v>0</v>
      </c>
      <c r="AT304" s="61">
        <f t="shared" si="10"/>
        <v>0</v>
      </c>
      <c r="AU304" s="61">
        <f t="shared" si="10"/>
        <v>0</v>
      </c>
      <c r="AV304" s="61">
        <f t="shared" si="10"/>
        <v>0</v>
      </c>
      <c r="AW304" s="61">
        <f t="shared" si="10"/>
        <v>0</v>
      </c>
      <c r="AX304" s="61">
        <f t="shared" si="10"/>
        <v>0</v>
      </c>
      <c r="AY304" s="61">
        <f t="shared" si="10"/>
        <v>0</v>
      </c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</row>
    <row r="305" spans="1:83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48">
        <f>AG312</f>
        <v>211.37547772256073</v>
      </c>
      <c r="M305" s="63">
        <f t="shared" si="6"/>
        <v>0.89375</v>
      </c>
      <c r="N305" s="63">
        <f>AU312</f>
        <v>0.005</v>
      </c>
      <c r="O305" s="2"/>
      <c r="P305" s="2">
        <f t="shared" si="1"/>
        <v>1</v>
      </c>
      <c r="Q305" s="2">
        <f t="shared" si="7"/>
        <v>0</v>
      </c>
      <c r="R305" s="2">
        <f t="shared" si="2"/>
        <v>0</v>
      </c>
      <c r="S305" s="73">
        <f t="shared" si="3"/>
        <v>0</v>
      </c>
      <c r="T305" s="2"/>
      <c r="U305" s="2"/>
      <c r="V305" s="2"/>
      <c r="W305" s="2"/>
      <c r="X305" s="2"/>
      <c r="Y305" s="2"/>
      <c r="Z305" s="2"/>
      <c r="AA305" s="10">
        <f t="shared" si="8"/>
        <v>0</v>
      </c>
      <c r="AB305" s="10">
        <f t="shared" si="8"/>
        <v>0</v>
      </c>
      <c r="AC305" s="10">
        <f t="shared" si="8"/>
        <v>0</v>
      </c>
      <c r="AD305" s="10">
        <f t="shared" si="8"/>
        <v>481.11530447448513</v>
      </c>
      <c r="AE305" s="10">
        <f t="shared" si="8"/>
        <v>0</v>
      </c>
      <c r="AF305" s="10">
        <f t="shared" si="8"/>
        <v>0</v>
      </c>
      <c r="AG305" s="10">
        <f t="shared" si="8"/>
        <v>0</v>
      </c>
      <c r="AH305" s="10">
        <f t="shared" si="8"/>
        <v>0</v>
      </c>
      <c r="AI305" s="10">
        <f t="shared" si="8"/>
        <v>0</v>
      </c>
      <c r="AJ305" s="10">
        <f t="shared" si="8"/>
        <v>0</v>
      </c>
      <c r="AK305" s="10">
        <f t="shared" si="9"/>
        <v>0</v>
      </c>
      <c r="AL305" s="2"/>
      <c r="AM305" s="2"/>
      <c r="AN305" s="2"/>
      <c r="AO305" s="61">
        <f t="shared" si="10"/>
        <v>0</v>
      </c>
      <c r="AP305" s="61">
        <f t="shared" si="10"/>
        <v>0</v>
      </c>
      <c r="AQ305" s="61">
        <f t="shared" si="10"/>
        <v>0</v>
      </c>
      <c r="AR305" s="61">
        <f t="shared" si="10"/>
        <v>0.037500000000000006</v>
      </c>
      <c r="AS305" s="61">
        <f t="shared" si="10"/>
        <v>0</v>
      </c>
      <c r="AT305" s="61">
        <f t="shared" si="10"/>
        <v>0</v>
      </c>
      <c r="AU305" s="61">
        <f t="shared" si="10"/>
        <v>0</v>
      </c>
      <c r="AV305" s="61">
        <f t="shared" si="10"/>
        <v>0</v>
      </c>
      <c r="AW305" s="61">
        <f t="shared" si="10"/>
        <v>0</v>
      </c>
      <c r="AX305" s="61">
        <f t="shared" si="10"/>
        <v>0</v>
      </c>
      <c r="AY305" s="61">
        <f t="shared" si="10"/>
        <v>0</v>
      </c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</row>
    <row r="306" spans="1:83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48">
        <f>AF312</f>
        <v>215.9737494249645</v>
      </c>
      <c r="M306" s="63">
        <f t="shared" si="6"/>
        <v>0.905625</v>
      </c>
      <c r="N306" s="63">
        <f>AT312</f>
        <v>0.011875000000000002</v>
      </c>
      <c r="O306" s="2"/>
      <c r="P306" s="2">
        <f t="shared" si="1"/>
        <v>1</v>
      </c>
      <c r="Q306" s="2">
        <f t="shared" si="7"/>
        <v>0</v>
      </c>
      <c r="R306" s="2">
        <f t="shared" si="2"/>
        <v>0</v>
      </c>
      <c r="S306" s="73">
        <f t="shared" si="3"/>
        <v>0</v>
      </c>
      <c r="T306" s="2"/>
      <c r="U306" s="2"/>
      <c r="V306" s="2"/>
      <c r="W306" s="2"/>
      <c r="X306" s="2"/>
      <c r="Y306" s="2"/>
      <c r="Z306" s="2"/>
      <c r="AA306" s="10">
        <f t="shared" si="8"/>
        <v>0</v>
      </c>
      <c r="AB306" s="10">
        <f t="shared" si="8"/>
        <v>0</v>
      </c>
      <c r="AC306" s="10">
        <f t="shared" si="8"/>
        <v>0</v>
      </c>
      <c r="AD306" s="10">
        <f t="shared" si="8"/>
        <v>0</v>
      </c>
      <c r="AE306" s="10">
        <f t="shared" si="8"/>
        <v>0</v>
      </c>
      <c r="AF306" s="10">
        <f t="shared" si="8"/>
        <v>0</v>
      </c>
      <c r="AG306" s="10">
        <f t="shared" si="8"/>
        <v>0</v>
      </c>
      <c r="AH306" s="10">
        <f t="shared" si="8"/>
        <v>142.9959841583811</v>
      </c>
      <c r="AI306" s="10">
        <f t="shared" si="8"/>
        <v>0</v>
      </c>
      <c r="AJ306" s="10">
        <f t="shared" si="8"/>
        <v>0</v>
      </c>
      <c r="AK306" s="10">
        <f t="shared" si="9"/>
        <v>0</v>
      </c>
      <c r="AL306" s="2"/>
      <c r="AM306" s="2"/>
      <c r="AN306" s="2"/>
      <c r="AO306" s="61">
        <f t="shared" si="10"/>
        <v>0</v>
      </c>
      <c r="AP306" s="61">
        <f t="shared" si="10"/>
        <v>0</v>
      </c>
      <c r="AQ306" s="61">
        <f t="shared" si="10"/>
        <v>0</v>
      </c>
      <c r="AR306" s="61">
        <f t="shared" si="10"/>
        <v>0</v>
      </c>
      <c r="AS306" s="61">
        <f t="shared" si="10"/>
        <v>0</v>
      </c>
      <c r="AT306" s="61">
        <f t="shared" si="10"/>
        <v>0</v>
      </c>
      <c r="AU306" s="61">
        <f t="shared" si="10"/>
        <v>0</v>
      </c>
      <c r="AV306" s="61">
        <f t="shared" si="10"/>
        <v>0.018750000000000003</v>
      </c>
      <c r="AW306" s="61">
        <f t="shared" si="10"/>
        <v>0</v>
      </c>
      <c r="AX306" s="61">
        <f t="shared" si="10"/>
        <v>0</v>
      </c>
      <c r="AY306" s="61">
        <f t="shared" si="10"/>
        <v>0</v>
      </c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</row>
    <row r="307" spans="1:8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48">
        <f>AE312</f>
        <v>426.53245369313356</v>
      </c>
      <c r="M307" s="63">
        <f t="shared" si="6"/>
        <v>0.908125</v>
      </c>
      <c r="N307" s="63">
        <f>AS312</f>
        <v>0.0025</v>
      </c>
      <c r="O307" s="2"/>
      <c r="P307" s="2">
        <f t="shared" si="1"/>
        <v>1</v>
      </c>
      <c r="Q307" s="2">
        <f t="shared" si="7"/>
        <v>0</v>
      </c>
      <c r="R307" s="2">
        <f t="shared" si="2"/>
        <v>0</v>
      </c>
      <c r="S307" s="73">
        <f t="shared" si="3"/>
        <v>0</v>
      </c>
      <c r="T307" s="2"/>
      <c r="U307" s="2"/>
      <c r="V307" s="2"/>
      <c r="W307" s="2"/>
      <c r="X307" s="2"/>
      <c r="Y307" s="2"/>
      <c r="Z307" s="2"/>
      <c r="AA307" s="10">
        <f t="shared" si="8"/>
        <v>0</v>
      </c>
      <c r="AB307" s="10">
        <f t="shared" si="8"/>
        <v>0</v>
      </c>
      <c r="AC307" s="10">
        <f t="shared" si="8"/>
        <v>0</v>
      </c>
      <c r="AD307" s="10">
        <f t="shared" si="8"/>
        <v>0</v>
      </c>
      <c r="AE307" s="10">
        <f t="shared" si="8"/>
        <v>426.53245369313356</v>
      </c>
      <c r="AF307" s="10">
        <f t="shared" si="8"/>
        <v>0</v>
      </c>
      <c r="AG307" s="10">
        <f t="shared" si="8"/>
        <v>0</v>
      </c>
      <c r="AH307" s="10">
        <f t="shared" si="8"/>
        <v>0</v>
      </c>
      <c r="AI307" s="10">
        <f t="shared" si="8"/>
        <v>0</v>
      </c>
      <c r="AJ307" s="10">
        <f t="shared" si="8"/>
        <v>0</v>
      </c>
      <c r="AK307" s="10">
        <f t="shared" si="9"/>
        <v>0</v>
      </c>
      <c r="AL307" s="2"/>
      <c r="AM307" s="2"/>
      <c r="AN307" s="2"/>
      <c r="AO307" s="61">
        <f t="shared" si="10"/>
        <v>0</v>
      </c>
      <c r="AP307" s="61">
        <f t="shared" si="10"/>
        <v>0</v>
      </c>
      <c r="AQ307" s="61">
        <f t="shared" si="10"/>
        <v>0</v>
      </c>
      <c r="AR307" s="61">
        <f t="shared" si="10"/>
        <v>0</v>
      </c>
      <c r="AS307" s="61">
        <f t="shared" si="10"/>
        <v>0.0025</v>
      </c>
      <c r="AT307" s="61">
        <f t="shared" si="10"/>
        <v>0</v>
      </c>
      <c r="AU307" s="61">
        <f t="shared" si="10"/>
        <v>0</v>
      </c>
      <c r="AV307" s="61">
        <f t="shared" si="10"/>
        <v>0</v>
      </c>
      <c r="AW307" s="61">
        <f t="shared" si="10"/>
        <v>0</v>
      </c>
      <c r="AX307" s="61">
        <f t="shared" si="10"/>
        <v>0</v>
      </c>
      <c r="AY307" s="61">
        <f t="shared" si="10"/>
        <v>0</v>
      </c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</row>
    <row r="308" spans="1:83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48">
        <f>AD312</f>
        <v>481.11530447448513</v>
      </c>
      <c r="M308" s="63">
        <f t="shared" si="6"/>
        <v>0.9456249999999999</v>
      </c>
      <c r="N308" s="63">
        <f>AR312</f>
        <v>0.037500000000000006</v>
      </c>
      <c r="O308" s="2"/>
      <c r="P308" s="2">
        <f t="shared" si="1"/>
        <v>1</v>
      </c>
      <c r="Q308" s="2">
        <f t="shared" si="7"/>
        <v>0</v>
      </c>
      <c r="R308" s="2">
        <f t="shared" si="2"/>
        <v>0</v>
      </c>
      <c r="S308" s="73">
        <f t="shared" si="3"/>
        <v>0</v>
      </c>
      <c r="T308" s="2"/>
      <c r="U308" s="2"/>
      <c r="V308" s="2"/>
      <c r="W308" s="2"/>
      <c r="X308" s="2"/>
      <c r="Y308" s="2"/>
      <c r="Z308" s="2"/>
      <c r="AA308" s="10">
        <f t="shared" si="8"/>
        <v>0</v>
      </c>
      <c r="AB308" s="10">
        <f t="shared" si="8"/>
        <v>0</v>
      </c>
      <c r="AC308" s="10">
        <f t="shared" si="8"/>
        <v>0</v>
      </c>
      <c r="AD308" s="10">
        <f t="shared" si="8"/>
        <v>0</v>
      </c>
      <c r="AE308" s="10">
        <f t="shared" si="8"/>
        <v>0</v>
      </c>
      <c r="AF308" s="10">
        <f t="shared" si="8"/>
        <v>0</v>
      </c>
      <c r="AG308" s="10">
        <f t="shared" si="8"/>
        <v>211.37547772256073</v>
      </c>
      <c r="AH308" s="10">
        <f t="shared" si="8"/>
        <v>0</v>
      </c>
      <c r="AI308" s="10">
        <f t="shared" si="8"/>
        <v>0</v>
      </c>
      <c r="AJ308" s="10">
        <f t="shared" si="8"/>
        <v>0</v>
      </c>
      <c r="AK308" s="10">
        <f t="shared" si="9"/>
        <v>0</v>
      </c>
      <c r="AL308" s="2"/>
      <c r="AM308" s="2"/>
      <c r="AN308" s="2"/>
      <c r="AO308" s="61">
        <f t="shared" si="10"/>
        <v>0</v>
      </c>
      <c r="AP308" s="61">
        <f t="shared" si="10"/>
        <v>0</v>
      </c>
      <c r="AQ308" s="61">
        <f t="shared" si="10"/>
        <v>0</v>
      </c>
      <c r="AR308" s="61">
        <f t="shared" si="10"/>
        <v>0</v>
      </c>
      <c r="AS308" s="61">
        <f t="shared" si="10"/>
        <v>0</v>
      </c>
      <c r="AT308" s="61">
        <f t="shared" si="10"/>
        <v>0</v>
      </c>
      <c r="AU308" s="61">
        <f t="shared" si="10"/>
        <v>0.005</v>
      </c>
      <c r="AV308" s="61">
        <f t="shared" si="10"/>
        <v>0</v>
      </c>
      <c r="AW308" s="61">
        <f t="shared" si="10"/>
        <v>0</v>
      </c>
      <c r="AX308" s="61">
        <f t="shared" si="10"/>
        <v>0</v>
      </c>
      <c r="AY308" s="61">
        <f t="shared" si="10"/>
        <v>0</v>
      </c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</row>
    <row r="309" spans="1:83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48">
        <f>AC312</f>
        <v>670.8574941676019</v>
      </c>
      <c r="M309" s="63">
        <f t="shared" si="6"/>
        <v>0.969375</v>
      </c>
      <c r="N309" s="63">
        <f>AQ312</f>
        <v>0.023750000000000004</v>
      </c>
      <c r="O309" s="2"/>
      <c r="P309" s="2">
        <f t="shared" si="1"/>
        <v>1</v>
      </c>
      <c r="Q309" s="2">
        <f t="shared" si="7"/>
        <v>0</v>
      </c>
      <c r="R309" s="2">
        <f t="shared" si="2"/>
        <v>0</v>
      </c>
      <c r="S309" s="73">
        <f t="shared" si="3"/>
        <v>0</v>
      </c>
      <c r="T309" s="2"/>
      <c r="U309" s="2"/>
      <c r="V309" s="2"/>
      <c r="W309" s="2"/>
      <c r="X309" s="2"/>
      <c r="Y309" s="2"/>
      <c r="Z309" s="2"/>
      <c r="AA309" s="10">
        <f t="shared" si="8"/>
        <v>0</v>
      </c>
      <c r="AB309" s="10">
        <f t="shared" si="8"/>
        <v>0</v>
      </c>
      <c r="AC309" s="10">
        <f t="shared" si="8"/>
        <v>0</v>
      </c>
      <c r="AD309" s="10">
        <f t="shared" si="8"/>
        <v>0</v>
      </c>
      <c r="AE309" s="10">
        <f t="shared" si="8"/>
        <v>0</v>
      </c>
      <c r="AF309" s="10">
        <f t="shared" si="8"/>
        <v>0</v>
      </c>
      <c r="AG309" s="10">
        <f t="shared" si="8"/>
        <v>0</v>
      </c>
      <c r="AH309" s="10">
        <f t="shared" si="8"/>
        <v>0</v>
      </c>
      <c r="AI309" s="10">
        <f t="shared" si="8"/>
        <v>39.24989694610254</v>
      </c>
      <c r="AJ309" s="10">
        <f t="shared" si="8"/>
        <v>0</v>
      </c>
      <c r="AK309" s="10">
        <f t="shared" si="9"/>
        <v>0</v>
      </c>
      <c r="AL309" s="2"/>
      <c r="AM309" s="2"/>
      <c r="AN309" s="2"/>
      <c r="AO309" s="61">
        <f t="shared" si="10"/>
        <v>0</v>
      </c>
      <c r="AP309" s="61">
        <f t="shared" si="10"/>
        <v>0</v>
      </c>
      <c r="AQ309" s="61">
        <f t="shared" si="10"/>
        <v>0</v>
      </c>
      <c r="AR309" s="61">
        <f t="shared" si="10"/>
        <v>0</v>
      </c>
      <c r="AS309" s="61">
        <f t="shared" si="10"/>
        <v>0</v>
      </c>
      <c r="AT309" s="61">
        <f t="shared" si="10"/>
        <v>0</v>
      </c>
      <c r="AU309" s="61">
        <f t="shared" si="10"/>
        <v>0</v>
      </c>
      <c r="AV309" s="61">
        <f t="shared" si="10"/>
        <v>0</v>
      </c>
      <c r="AW309" s="61">
        <f t="shared" si="10"/>
        <v>0.0025</v>
      </c>
      <c r="AX309" s="61">
        <f t="shared" si="10"/>
        <v>0</v>
      </c>
      <c r="AY309" s="61">
        <f t="shared" si="10"/>
        <v>0</v>
      </c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</row>
    <row r="310" spans="1:8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48">
        <f>AB312</f>
        <v>903.7644548696151</v>
      </c>
      <c r="M310" s="63">
        <f t="shared" si="6"/>
        <v>0.988125</v>
      </c>
      <c r="N310" s="63">
        <f>AP312</f>
        <v>0.018750000000000003</v>
      </c>
      <c r="O310" s="2"/>
      <c r="P310" s="2">
        <f t="shared" si="1"/>
        <v>1</v>
      </c>
      <c r="Q310" s="2">
        <f t="shared" si="7"/>
        <v>0</v>
      </c>
      <c r="R310" s="2">
        <f t="shared" si="2"/>
        <v>0</v>
      </c>
      <c r="S310" s="73">
        <f t="shared" si="3"/>
        <v>0</v>
      </c>
      <c r="T310" s="2"/>
      <c r="U310" s="2"/>
      <c r="V310" s="2"/>
      <c r="W310" s="2"/>
      <c r="X310" s="2"/>
      <c r="Y310" s="2"/>
      <c r="Z310" s="2"/>
      <c r="AA310" s="10">
        <f t="shared" si="8"/>
        <v>0</v>
      </c>
      <c r="AB310" s="10">
        <f t="shared" si="8"/>
        <v>0</v>
      </c>
      <c r="AC310" s="10">
        <f t="shared" si="8"/>
        <v>0</v>
      </c>
      <c r="AD310" s="10">
        <f t="shared" si="8"/>
        <v>0</v>
      </c>
      <c r="AE310" s="10">
        <f t="shared" si="8"/>
        <v>0</v>
      </c>
      <c r="AF310" s="10">
        <f t="shared" si="8"/>
        <v>0</v>
      </c>
      <c r="AG310" s="10">
        <f t="shared" si="8"/>
        <v>0</v>
      </c>
      <c r="AH310" s="10">
        <f t="shared" si="8"/>
        <v>0</v>
      </c>
      <c r="AI310" s="10">
        <f t="shared" si="8"/>
        <v>0</v>
      </c>
      <c r="AJ310" s="10">
        <f t="shared" si="8"/>
        <v>0</v>
      </c>
      <c r="AK310" s="10">
        <f t="shared" si="9"/>
        <v>-100</v>
      </c>
      <c r="AL310" s="2"/>
      <c r="AM310" s="2"/>
      <c r="AN310" s="2"/>
      <c r="AO310" s="61">
        <f t="shared" si="10"/>
        <v>0</v>
      </c>
      <c r="AP310" s="61">
        <f t="shared" si="10"/>
        <v>0</v>
      </c>
      <c r="AQ310" s="61">
        <f t="shared" si="10"/>
        <v>0</v>
      </c>
      <c r="AR310" s="61">
        <f t="shared" si="10"/>
        <v>0</v>
      </c>
      <c r="AS310" s="61">
        <f t="shared" si="10"/>
        <v>0</v>
      </c>
      <c r="AT310" s="61">
        <f t="shared" si="10"/>
        <v>0</v>
      </c>
      <c r="AU310" s="61">
        <f t="shared" si="10"/>
        <v>0</v>
      </c>
      <c r="AV310" s="61">
        <f t="shared" si="10"/>
        <v>0</v>
      </c>
      <c r="AW310" s="61">
        <f t="shared" si="10"/>
        <v>0</v>
      </c>
      <c r="AX310" s="61">
        <f t="shared" si="10"/>
        <v>0</v>
      </c>
      <c r="AY310" s="61">
        <f t="shared" si="10"/>
        <v>0.53</v>
      </c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</row>
    <row r="311" spans="1:8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48">
        <f>AA312</f>
        <v>1239.4621750958988</v>
      </c>
      <c r="M311" s="63">
        <f t="shared" si="6"/>
        <v>1</v>
      </c>
      <c r="N311" s="63">
        <f>AO312</f>
        <v>0.011875000000000002</v>
      </c>
      <c r="O311" s="2"/>
      <c r="P311" s="2">
        <f t="shared" si="1"/>
        <v>1</v>
      </c>
      <c r="Q311" s="2">
        <f t="shared" si="7"/>
        <v>0</v>
      </c>
      <c r="R311" s="2"/>
      <c r="S311" s="74">
        <f t="shared" si="3"/>
        <v>0</v>
      </c>
      <c r="T311" s="2"/>
      <c r="U311" s="2"/>
      <c r="V311" s="2"/>
      <c r="W311" s="2"/>
      <c r="X311" s="2"/>
      <c r="Y311" s="2"/>
      <c r="Z311" s="2"/>
      <c r="AA311" s="10">
        <f t="shared" si="8"/>
        <v>0</v>
      </c>
      <c r="AB311" s="10">
        <f t="shared" si="8"/>
        <v>0</v>
      </c>
      <c r="AC311" s="10">
        <f t="shared" si="8"/>
        <v>0</v>
      </c>
      <c r="AD311" s="10">
        <f t="shared" si="8"/>
        <v>0</v>
      </c>
      <c r="AE311" s="10">
        <f t="shared" si="8"/>
        <v>0</v>
      </c>
      <c r="AF311" s="10">
        <f t="shared" si="8"/>
        <v>0</v>
      </c>
      <c r="AG311" s="10">
        <f t="shared" si="8"/>
        <v>0</v>
      </c>
      <c r="AH311" s="10">
        <f t="shared" si="8"/>
        <v>0</v>
      </c>
      <c r="AI311" s="10">
        <f t="shared" si="8"/>
        <v>0</v>
      </c>
      <c r="AJ311" s="10">
        <f t="shared" si="8"/>
        <v>0</v>
      </c>
      <c r="AK311" s="10">
        <f t="shared" si="9"/>
        <v>0</v>
      </c>
      <c r="AL311" s="2"/>
      <c r="AM311" s="2"/>
      <c r="AN311" s="2"/>
      <c r="AO311" s="61">
        <f t="shared" si="10"/>
        <v>0</v>
      </c>
      <c r="AP311" s="61">
        <f t="shared" si="10"/>
        <v>0</v>
      </c>
      <c r="AQ311" s="61">
        <f t="shared" si="10"/>
        <v>0</v>
      </c>
      <c r="AR311" s="61">
        <f t="shared" si="10"/>
        <v>0</v>
      </c>
      <c r="AS311" s="61">
        <f t="shared" si="10"/>
        <v>0</v>
      </c>
      <c r="AT311" s="61">
        <f t="shared" si="10"/>
        <v>0</v>
      </c>
      <c r="AU311" s="61">
        <f t="shared" si="10"/>
        <v>0</v>
      </c>
      <c r="AV311" s="61">
        <f t="shared" si="10"/>
        <v>0</v>
      </c>
      <c r="AW311" s="61">
        <f t="shared" si="10"/>
        <v>0</v>
      </c>
      <c r="AX311" s="61">
        <f t="shared" si="10"/>
        <v>0.3375</v>
      </c>
      <c r="AY311" s="61">
        <f t="shared" si="10"/>
        <v>0</v>
      </c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</row>
    <row r="312" spans="1:83" ht="15.75" thickBo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58">
        <f aca="true" t="shared" si="11" ref="AA312:AK312">SUM(AA301:AA310)</f>
        <v>1239.4621750958988</v>
      </c>
      <c r="AB312" s="58">
        <f t="shared" si="11"/>
        <v>903.7644548696151</v>
      </c>
      <c r="AC312" s="58">
        <f t="shared" si="11"/>
        <v>670.8574941676019</v>
      </c>
      <c r="AD312" s="58">
        <f t="shared" si="11"/>
        <v>481.11530447448513</v>
      </c>
      <c r="AE312" s="58">
        <f t="shared" si="11"/>
        <v>426.53245369313356</v>
      </c>
      <c r="AF312" s="58">
        <f t="shared" si="11"/>
        <v>215.9737494249645</v>
      </c>
      <c r="AG312" s="58">
        <f t="shared" si="11"/>
        <v>211.37547772256073</v>
      </c>
      <c r="AH312" s="58">
        <f t="shared" si="11"/>
        <v>142.9959841583811</v>
      </c>
      <c r="AI312" s="58">
        <f t="shared" si="11"/>
        <v>39.24989694610254</v>
      </c>
      <c r="AJ312" s="58">
        <f t="shared" si="11"/>
        <v>0</v>
      </c>
      <c r="AK312" s="58">
        <f t="shared" si="11"/>
        <v>-100</v>
      </c>
      <c r="AL312" s="2"/>
      <c r="AM312" s="2"/>
      <c r="AN312" s="2"/>
      <c r="AO312" s="62">
        <f>SUM(AO301:AO311)</f>
        <v>0.011875000000000002</v>
      </c>
      <c r="AP312" s="62">
        <f aca="true" t="shared" si="12" ref="AP312:AY312">SUM(AP301:AP311)</f>
        <v>0.018750000000000003</v>
      </c>
      <c r="AQ312" s="62">
        <f t="shared" si="12"/>
        <v>0.023750000000000004</v>
      </c>
      <c r="AR312" s="62">
        <f t="shared" si="12"/>
        <v>0.037500000000000006</v>
      </c>
      <c r="AS312" s="62">
        <f t="shared" si="12"/>
        <v>0.0025</v>
      </c>
      <c r="AT312" s="62">
        <f t="shared" si="12"/>
        <v>0.011875000000000002</v>
      </c>
      <c r="AU312" s="62">
        <f t="shared" si="12"/>
        <v>0.005</v>
      </c>
      <c r="AV312" s="62">
        <f t="shared" si="12"/>
        <v>0.018750000000000003</v>
      </c>
      <c r="AW312" s="62">
        <f t="shared" si="12"/>
        <v>0.0025</v>
      </c>
      <c r="AX312" s="62">
        <f t="shared" si="12"/>
        <v>0.3375</v>
      </c>
      <c r="AY312" s="62">
        <f t="shared" si="12"/>
        <v>0.53</v>
      </c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</row>
    <row r="313" spans="1:83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</row>
    <row r="314" spans="1:83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71">
        <f>MIN(L301:L311)</f>
        <v>-100</v>
      </c>
      <c r="M314" s="2"/>
      <c r="N314" s="2"/>
      <c r="O314" s="2"/>
      <c r="P314" s="2"/>
      <c r="Q314" s="2"/>
      <c r="R314" s="2"/>
      <c r="S314" s="2"/>
      <c r="T314" s="2"/>
      <c r="U314" s="22" t="s">
        <v>136</v>
      </c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</row>
    <row r="315" spans="1:83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</row>
    <row r="316" spans="1:83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75">
        <f>SUMPRODUCT(R300:R311,M300:M311)</f>
        <v>0.53</v>
      </c>
      <c r="M316" s="2"/>
      <c r="N316" s="2"/>
      <c r="O316" s="2"/>
      <c r="P316" s="2"/>
      <c r="Q316" s="2"/>
      <c r="R316" s="2"/>
      <c r="S316" s="2"/>
      <c r="T316" s="2"/>
      <c r="U316" s="22" t="s">
        <v>137</v>
      </c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</row>
    <row r="317" spans="1:83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</row>
    <row r="318" spans="1:83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</row>
    <row r="319" spans="1:8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</row>
    <row r="320" spans="1:83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</row>
    <row r="321" spans="1:8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</row>
    <row r="322" spans="1:83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</row>
    <row r="323" spans="1:83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</row>
    <row r="324" spans="1:83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</row>
    <row r="325" spans="1:83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</row>
    <row r="326" spans="1:83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</row>
    <row r="327" spans="1:83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</row>
    <row r="328" spans="1:83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</row>
    <row r="329" spans="1:83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</row>
    <row r="330" spans="1:83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</row>
    <row r="331" spans="1:83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</row>
    <row r="332" spans="1:83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</row>
    <row r="333" spans="1:83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</row>
    <row r="334" spans="1:83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</row>
    <row r="335" spans="1:83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</row>
    <row r="336" spans="1:8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</row>
    <row r="337" spans="1:8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</row>
    <row r="338" spans="1:83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</row>
    <row r="339" spans="1:83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</row>
    <row r="340" spans="1:8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</row>
    <row r="341" spans="1:8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</row>
    <row r="342" spans="1:83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</row>
    <row r="343" spans="1:8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</row>
    <row r="344" spans="1:83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</row>
    <row r="345" spans="1:83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</row>
    <row r="346" spans="1:83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</row>
    <row r="347" spans="1:83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</row>
    <row r="348" spans="1:83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</row>
    <row r="349" spans="1:83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</row>
    <row r="350" spans="1:83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</row>
    <row r="351" spans="1:83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</row>
    <row r="352" spans="1:83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</row>
    <row r="353" spans="1:83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</row>
    <row r="354" spans="1:83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</row>
    <row r="355" spans="1:83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</row>
    <row r="356" spans="1:83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</row>
    <row r="357" spans="1:83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</row>
    <row r="358" spans="1:83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</row>
    <row r="359" spans="1:83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</row>
    <row r="360" spans="1:83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</row>
    <row r="361" spans="1:83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</row>
    <row r="362" spans="1:83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</row>
    <row r="363" spans="1:83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</row>
    <row r="364" spans="1:83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</row>
    <row r="365" spans="1:83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</row>
    <row r="366" spans="1:83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</row>
    <row r="367" spans="1:83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</row>
    <row r="368" spans="1:83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</row>
    <row r="369" spans="1:83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</row>
    <row r="370" spans="1:83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</row>
    <row r="371" spans="1:83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</row>
    <row r="372" spans="1:83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</row>
    <row r="373" spans="1:83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</row>
    <row r="374" spans="1:83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</row>
    <row r="375" spans="1:83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</row>
    <row r="376" spans="1:83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</row>
    <row r="377" spans="1:83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</row>
    <row r="378" spans="1:83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</row>
    <row r="379" spans="1:83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</row>
    <row r="380" spans="1:83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</row>
    <row r="381" spans="1:83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</row>
    <row r="382" spans="1:83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</row>
    <row r="383" spans="1:83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</row>
    <row r="384" spans="1:83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</row>
    <row r="385" spans="1:83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</row>
    <row r="386" spans="1:83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</row>
    <row r="387" spans="1:83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</row>
    <row r="388" spans="1:83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</row>
    <row r="389" spans="1:83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</row>
    <row r="390" spans="1:83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</row>
    <row r="391" spans="1:83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</row>
    <row r="392" spans="1:83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</row>
    <row r="393" spans="1:83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</row>
    <row r="394" spans="1:83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</row>
    <row r="395" spans="1:83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</row>
  </sheetData>
  <sheetProtection/>
  <conditionalFormatting sqref="B128">
    <cfRule type="expression" priority="6" dxfId="66">
      <formula>#REF!&lt;=0</formula>
    </cfRule>
  </conditionalFormatting>
  <conditionalFormatting sqref="B128">
    <cfRule type="expression" priority="5" dxfId="0">
      <formula>$B$55&gt;0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Roy Branch</cp:lastModifiedBy>
  <dcterms:created xsi:type="dcterms:W3CDTF">2010-03-06T16:33:20Z</dcterms:created>
  <dcterms:modified xsi:type="dcterms:W3CDTF">2013-10-06T23:51:29Z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