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ive J\IIMA\Course Hero\Sgt US Army\CH work\tEMP\Fin Proj Jun 19\"/>
    </mc:Choice>
  </mc:AlternateContent>
  <bookViews>
    <workbookView xWindow="0" yWindow="0" windowWidth="9228" windowHeight="8484" tabRatio="992" activeTab="7"/>
  </bookViews>
  <sheets>
    <sheet name="Sheet1" sheetId="8" r:id="rId1"/>
    <sheet name="Adjusting Journal Entries(1)" sheetId="6" r:id="rId2"/>
    <sheet name="Adj Trial Balance (2)" sheetId="1" r:id="rId3"/>
    <sheet name="Income Statement(3)" sheetId="2" r:id="rId4"/>
    <sheet name="Statement of SE(4) " sheetId="3" r:id="rId5"/>
    <sheet name="Balance Sheet(5)" sheetId="4" r:id="rId6"/>
    <sheet name="Ratios(6)" sheetId="7" r:id="rId7"/>
    <sheet name="Closing Entries(7)" sheetId="5" r:id="rId8"/>
  </sheets>
  <calcPr calcId="162913"/>
</workbook>
</file>

<file path=xl/calcChain.xml><?xml version="1.0" encoding="utf-8"?>
<calcChain xmlns="http://schemas.openxmlformats.org/spreadsheetml/2006/main">
  <c r="C61" i="8" l="1"/>
  <c r="B61" i="8"/>
  <c r="C11" i="7" l="1"/>
  <c r="C9" i="7"/>
  <c r="D6" i="3"/>
  <c r="C7" i="7"/>
  <c r="C5" i="7"/>
  <c r="C3" i="7"/>
  <c r="B22" i="4"/>
  <c r="C25" i="4" s="1"/>
  <c r="F26" i="4"/>
  <c r="F24" i="4"/>
  <c r="F23" i="4"/>
  <c r="G27" i="4" s="1"/>
  <c r="F25" i="4"/>
  <c r="E24" i="4"/>
  <c r="E23" i="4"/>
  <c r="F18" i="4"/>
  <c r="E18" i="4"/>
  <c r="G15" i="4"/>
  <c r="F14" i="4"/>
  <c r="E14" i="4"/>
  <c r="F13" i="4"/>
  <c r="E13" i="4"/>
  <c r="F12" i="4"/>
  <c r="E12" i="4"/>
  <c r="F11" i="4"/>
  <c r="E11" i="4"/>
  <c r="F10" i="4"/>
  <c r="E10" i="4"/>
  <c r="F9" i="4"/>
  <c r="E9" i="4"/>
  <c r="F8" i="4"/>
  <c r="E8" i="4"/>
  <c r="F7" i="4"/>
  <c r="E7" i="4"/>
  <c r="B24" i="4"/>
  <c r="A24" i="4"/>
  <c r="B23" i="4"/>
  <c r="A23" i="4"/>
  <c r="A22" i="4"/>
  <c r="A21" i="4"/>
  <c r="B21" i="4"/>
  <c r="B20" i="4"/>
  <c r="A19" i="4" l="1"/>
  <c r="A18" i="4"/>
  <c r="A13" i="4"/>
  <c r="A14" i="4"/>
  <c r="A12" i="4"/>
  <c r="A11" i="4"/>
  <c r="B34" i="5"/>
  <c r="B6" i="3"/>
  <c r="B38" i="2"/>
  <c r="B33" i="5" s="1"/>
  <c r="B37" i="2"/>
  <c r="B8" i="5" s="1"/>
  <c r="B36" i="2"/>
  <c r="B7" i="5" s="1"/>
  <c r="B32" i="2"/>
  <c r="B32" i="5" s="1"/>
  <c r="B31" i="2"/>
  <c r="B31" i="5" s="1"/>
  <c r="B30" i="2"/>
  <c r="B30" i="5" s="1"/>
  <c r="B29" i="2"/>
  <c r="B29" i="5" s="1"/>
  <c r="B28" i="2"/>
  <c r="B28" i="5" s="1"/>
  <c r="B27" i="2"/>
  <c r="B27" i="5" s="1"/>
  <c r="B26" i="2"/>
  <c r="B26" i="5" s="1"/>
  <c r="B25" i="2"/>
  <c r="B25" i="5" s="1"/>
  <c r="B24" i="2"/>
  <c r="B24" i="5" s="1"/>
  <c r="B23" i="2"/>
  <c r="B23" i="5" s="1"/>
  <c r="B22" i="2"/>
  <c r="B22" i="5" s="1"/>
  <c r="B21" i="2"/>
  <c r="B21" i="5" s="1"/>
  <c r="B20" i="2"/>
  <c r="B20" i="5" s="1"/>
  <c r="B19" i="2"/>
  <c r="B19" i="5" s="1"/>
  <c r="B18" i="2"/>
  <c r="B18" i="5" s="1"/>
  <c r="B17" i="2"/>
  <c r="B17" i="5" s="1"/>
  <c r="B16" i="2"/>
  <c r="B16" i="5" s="1"/>
  <c r="B15" i="2"/>
  <c r="B15" i="5" s="1"/>
  <c r="B14" i="2"/>
  <c r="B14" i="5" s="1"/>
  <c r="B13" i="2"/>
  <c r="B13" i="5" s="1"/>
  <c r="B10" i="2"/>
  <c r="B12" i="5" s="1"/>
  <c r="B8" i="2"/>
  <c r="B7" i="2"/>
  <c r="B5" i="2"/>
  <c r="F65" i="1"/>
  <c r="C32" i="2" s="1"/>
  <c r="D32" i="5" s="1"/>
  <c r="F64" i="1"/>
  <c r="C31" i="2" s="1"/>
  <c r="D31" i="5" s="1"/>
  <c r="F63" i="1"/>
  <c r="C30" i="2" s="1"/>
  <c r="D30" i="5" s="1"/>
  <c r="F62" i="1"/>
  <c r="C29" i="2" s="1"/>
  <c r="D29" i="5" s="1"/>
  <c r="F61" i="1"/>
  <c r="C28" i="2" s="1"/>
  <c r="D28" i="5" s="1"/>
  <c r="F60" i="1"/>
  <c r="C27" i="2" s="1"/>
  <c r="D27" i="5" s="1"/>
  <c r="F56" i="1"/>
  <c r="C25" i="2" s="1"/>
  <c r="D25" i="5" s="1"/>
  <c r="F54" i="1"/>
  <c r="C23" i="2" s="1"/>
  <c r="D23" i="5" s="1"/>
  <c r="F53" i="1"/>
  <c r="C22" i="2" s="1"/>
  <c r="D22" i="5" s="1"/>
  <c r="F52" i="1"/>
  <c r="C21" i="2" s="1"/>
  <c r="D21" i="5" s="1"/>
  <c r="F50" i="1"/>
  <c r="C19" i="2" s="1"/>
  <c r="D19" i="5" s="1"/>
  <c r="F48" i="1"/>
  <c r="C17" i="2" s="1"/>
  <c r="D17" i="5" s="1"/>
  <c r="F47" i="1"/>
  <c r="C16" i="2" s="1"/>
  <c r="D16" i="5" s="1"/>
  <c r="F46" i="1"/>
  <c r="C15" i="2" s="1"/>
  <c r="D15" i="5" s="1"/>
  <c r="F44" i="1"/>
  <c r="C13" i="2" s="1"/>
  <c r="D13" i="5" s="1"/>
  <c r="G43" i="1"/>
  <c r="C37" i="2" s="1"/>
  <c r="C8" i="5" s="1"/>
  <c r="G42" i="1"/>
  <c r="C36" i="2" s="1"/>
  <c r="C7" i="5" s="1"/>
  <c r="F40" i="1"/>
  <c r="C8" i="2" s="1"/>
  <c r="F39" i="1"/>
  <c r="C7" i="2" s="1"/>
  <c r="F35" i="1"/>
  <c r="D40" i="5" s="1"/>
  <c r="F34" i="1"/>
  <c r="D11" i="3" s="1"/>
  <c r="G33" i="1"/>
  <c r="G32" i="1"/>
  <c r="C6" i="3" s="1"/>
  <c r="G31" i="1"/>
  <c r="C5" i="3" s="1"/>
  <c r="G30" i="1"/>
  <c r="G26" i="1"/>
  <c r="G25" i="1"/>
  <c r="G23" i="1"/>
  <c r="G22" i="1"/>
  <c r="F19" i="1"/>
  <c r="F18" i="1"/>
  <c r="F21" i="1"/>
  <c r="F20" i="1"/>
  <c r="F16" i="1"/>
  <c r="B19" i="4" s="1"/>
  <c r="F15" i="1"/>
  <c r="B18" i="4" s="1"/>
  <c r="F13" i="1"/>
  <c r="F14" i="1"/>
  <c r="B14" i="4" s="1"/>
  <c r="F12" i="1"/>
  <c r="B12" i="4" s="1"/>
  <c r="F11" i="1"/>
  <c r="F8" i="1"/>
  <c r="E29" i="1"/>
  <c r="G29" i="1" s="1"/>
  <c r="D33" i="1"/>
  <c r="F33" i="1" s="1"/>
  <c r="E24" i="1"/>
  <c r="G24" i="1" s="1"/>
  <c r="D58" i="1"/>
  <c r="F58" i="1" s="1"/>
  <c r="C38" i="2" s="1"/>
  <c r="D33" i="5" s="1"/>
  <c r="E17" i="1"/>
  <c r="G17" i="1" s="1"/>
  <c r="D45" i="1"/>
  <c r="F45" i="1" s="1"/>
  <c r="C14" i="2" s="1"/>
  <c r="D14" i="5" s="1"/>
  <c r="E13" i="1"/>
  <c r="G13" i="1" s="1"/>
  <c r="D55" i="1"/>
  <c r="F55" i="1" s="1"/>
  <c r="C24" i="2" s="1"/>
  <c r="D24" i="5" s="1"/>
  <c r="E11" i="1"/>
  <c r="G11" i="1" s="1"/>
  <c r="D41" i="1"/>
  <c r="F41" i="1" s="1"/>
  <c r="D10" i="2" s="1"/>
  <c r="D12" i="5" s="1"/>
  <c r="E19" i="1"/>
  <c r="G19" i="1" s="1"/>
  <c r="D57" i="1"/>
  <c r="F57" i="1" s="1"/>
  <c r="C26" i="2" s="1"/>
  <c r="D26" i="5" s="1"/>
  <c r="C17" i="6"/>
  <c r="E28" i="1"/>
  <c r="G28" i="1" s="1"/>
  <c r="D49" i="1"/>
  <c r="F49" i="1" s="1"/>
  <c r="C18" i="2" s="1"/>
  <c r="D18" i="5" s="1"/>
  <c r="E38" i="1"/>
  <c r="G38" i="1" s="1"/>
  <c r="C5" i="2" s="1"/>
  <c r="D9" i="1"/>
  <c r="F9" i="1" s="1"/>
  <c r="C35" i="6" s="1"/>
  <c r="D51" i="1" s="1"/>
  <c r="F51" i="1" s="1"/>
  <c r="C20" i="2" s="1"/>
  <c r="D20" i="5" s="1"/>
  <c r="C66" i="1"/>
  <c r="B66" i="1"/>
  <c r="D33" i="6"/>
  <c r="D27" i="6"/>
  <c r="C23" i="6"/>
  <c r="D24" i="6" s="1"/>
  <c r="D12" i="6"/>
  <c r="B11" i="4" l="1"/>
  <c r="B13" i="4"/>
  <c r="C7" i="3"/>
  <c r="C9" i="3"/>
  <c r="B9" i="4"/>
  <c r="D33" i="2"/>
  <c r="A9" i="4"/>
  <c r="A10" i="4"/>
  <c r="A8" i="4"/>
  <c r="A7" i="4"/>
  <c r="B8" i="4" l="1"/>
  <c r="G19" i="4"/>
  <c r="C39" i="5"/>
  <c r="F7" i="1"/>
  <c r="D36" i="6"/>
  <c r="D21" i="6"/>
  <c r="C11" i="6"/>
  <c r="D9" i="6"/>
  <c r="D30" i="6"/>
  <c r="D18" i="6"/>
  <c r="D6" i="6"/>
  <c r="B7" i="4" l="1"/>
  <c r="E10" i="1"/>
  <c r="G20" i="4"/>
  <c r="D9" i="2"/>
  <c r="D11" i="2" l="1"/>
  <c r="C6" i="5"/>
  <c r="D9" i="5" s="1"/>
  <c r="G10" i="1"/>
  <c r="B10" i="4" s="1"/>
  <c r="D39" i="2"/>
  <c r="C15" i="4" l="1"/>
  <c r="C28" i="4"/>
  <c r="D34" i="2"/>
  <c r="D40" i="2" s="1"/>
  <c r="D41" i="2" l="1"/>
  <c r="C14" i="6" l="1"/>
  <c r="D34" i="5"/>
  <c r="C11" i="5" s="1"/>
  <c r="C36" i="5" s="1"/>
  <c r="D37" i="5" s="1"/>
  <c r="D42" i="2"/>
  <c r="C8" i="3" s="1"/>
  <c r="D10" i="3" s="1"/>
  <c r="D12" i="3" s="1"/>
  <c r="G28" i="4" l="1"/>
  <c r="D15" i="6"/>
  <c r="E27" i="1" s="1"/>
  <c r="D59" i="1"/>
  <c r="F59" i="1" l="1"/>
  <c r="F66" i="1" s="1"/>
  <c r="D66" i="1"/>
  <c r="E66" i="1"/>
  <c r="G27" i="1"/>
  <c r="G66" i="1" s="1"/>
</calcChain>
</file>

<file path=xl/sharedStrings.xml><?xml version="1.0" encoding="utf-8"?>
<sst xmlns="http://schemas.openxmlformats.org/spreadsheetml/2006/main" count="231" uniqueCount="151">
  <si>
    <t>DR</t>
  </si>
  <si>
    <t>CR</t>
  </si>
  <si>
    <t>Adjustments</t>
  </si>
  <si>
    <t>Account Title</t>
  </si>
  <si>
    <t>Trial Balance</t>
  </si>
  <si>
    <t>Adjusted</t>
  </si>
  <si>
    <t xml:space="preserve">End of Period Worksheet </t>
  </si>
  <si>
    <t>Cash</t>
  </si>
  <si>
    <t>Accounts Receivable</t>
  </si>
  <si>
    <t>Merchandise Inventory</t>
  </si>
  <si>
    <t>Accounts Payable</t>
  </si>
  <si>
    <t>Salaries Payable</t>
  </si>
  <si>
    <t>Retained Earnings</t>
  </si>
  <si>
    <t>Sales</t>
  </si>
  <si>
    <t>Sales Returns and Allowances</t>
  </si>
  <si>
    <t>Sales Discounts</t>
  </si>
  <si>
    <t>Cost of Goods Sold</t>
  </si>
  <si>
    <t>Advertising Expense</t>
  </si>
  <si>
    <t>Interest Expense</t>
  </si>
  <si>
    <t>Interest Payable</t>
  </si>
  <si>
    <t>Unadjusted</t>
  </si>
  <si>
    <t>Allowance for Doubtful Accounts</t>
  </si>
  <si>
    <t>Ratios</t>
  </si>
  <si>
    <t>Current Ratio</t>
  </si>
  <si>
    <t>Adjusting Journal Entries</t>
  </si>
  <si>
    <t>Account Titles</t>
  </si>
  <si>
    <t>Allowance for doubtful accounts</t>
  </si>
  <si>
    <t>Income Statement</t>
  </si>
  <si>
    <t>Less :</t>
  </si>
  <si>
    <t>Net Sales Revenue</t>
  </si>
  <si>
    <t>Gross Profit</t>
  </si>
  <si>
    <t>Operating Expenses :</t>
  </si>
  <si>
    <t>Operating income</t>
  </si>
  <si>
    <t>Total Operating expenses</t>
  </si>
  <si>
    <t>Other Income and expenses :</t>
  </si>
  <si>
    <t>Net Other Income and expenses</t>
  </si>
  <si>
    <t>Net Income</t>
  </si>
  <si>
    <t>Stockeholder Equity</t>
  </si>
  <si>
    <t>Add: Net Income</t>
  </si>
  <si>
    <t>Total Stockholder equity</t>
  </si>
  <si>
    <t>Ending Retained earnings</t>
  </si>
  <si>
    <t>Net Sales</t>
  </si>
  <si>
    <t>Income Summary</t>
  </si>
  <si>
    <t>Dividend</t>
  </si>
  <si>
    <t>Closing Entries</t>
  </si>
  <si>
    <t>Balance sheet</t>
  </si>
  <si>
    <t xml:space="preserve">Assets </t>
  </si>
  <si>
    <t>Current Assets</t>
  </si>
  <si>
    <t>Total Assets</t>
  </si>
  <si>
    <t>Total Liabilities</t>
  </si>
  <si>
    <t xml:space="preserve">Current Liabilities </t>
  </si>
  <si>
    <t>Liabilities and Stockholder Equity</t>
  </si>
  <si>
    <t>Stockholder Equity</t>
  </si>
  <si>
    <t>Total Stockholder Equity</t>
  </si>
  <si>
    <t>Total Liability &amp; Stockholder Equity</t>
  </si>
  <si>
    <t>Total Current Assets</t>
  </si>
  <si>
    <t>Property, Plant &amp; Equipment-Net</t>
  </si>
  <si>
    <t>Property, Plant &amp; Equipment :</t>
  </si>
  <si>
    <t>Long Term Liabilities :</t>
  </si>
  <si>
    <t>Total Long Term Liabilities</t>
  </si>
  <si>
    <t xml:space="preserve">Total Current Liabilities </t>
  </si>
  <si>
    <t>=Current Assets/Current Liabilities</t>
  </si>
  <si>
    <t>Debit</t>
  </si>
  <si>
    <t>Credit</t>
  </si>
  <si>
    <t>Cash Equivalents</t>
  </si>
  <si>
    <t>Investments</t>
  </si>
  <si>
    <t>Other Current Assets</t>
  </si>
  <si>
    <t>Prepaid Expenses</t>
  </si>
  <si>
    <t>Land</t>
  </si>
  <si>
    <t>Building</t>
  </si>
  <si>
    <t>Other Intangible Assets</t>
  </si>
  <si>
    <t>Goodwill</t>
  </si>
  <si>
    <t>Equipment</t>
  </si>
  <si>
    <t>Unearned Revenue</t>
  </si>
  <si>
    <t>Payroll taxes payable</t>
  </si>
  <si>
    <t>Long Term  Liabilities</t>
  </si>
  <si>
    <t>Common Stock ($10 par)</t>
  </si>
  <si>
    <t>Paid-in Capital Common Stock</t>
  </si>
  <si>
    <t>Dividends Payable</t>
  </si>
  <si>
    <t>Treasury Stock</t>
  </si>
  <si>
    <t xml:space="preserve">Dividends </t>
  </si>
  <si>
    <t xml:space="preserve">Service Revenue </t>
  </si>
  <si>
    <t>Investment Income</t>
  </si>
  <si>
    <t>Depreciation Expense</t>
  </si>
  <si>
    <t>Dues and subscriptions</t>
  </si>
  <si>
    <t>Miscellaneous Expense</t>
  </si>
  <si>
    <t>Wages - Employees</t>
  </si>
  <si>
    <t>Maintenance Expense</t>
  </si>
  <si>
    <t>Travel &amp; Entertainment</t>
  </si>
  <si>
    <t>Office Wages</t>
  </si>
  <si>
    <t>Utilities Expenses</t>
  </si>
  <si>
    <t>Insurance</t>
  </si>
  <si>
    <t>Office Expenses</t>
  </si>
  <si>
    <t xml:space="preserve">Research &amp; Development </t>
  </si>
  <si>
    <t>Telephone Expense</t>
  </si>
  <si>
    <t>Equipment Expense</t>
  </si>
  <si>
    <t>Property Taxes</t>
  </si>
  <si>
    <t xml:space="preserve">Accounting Consultants </t>
  </si>
  <si>
    <t>Legal Fees</t>
  </si>
  <si>
    <t>Payroll taxes</t>
  </si>
  <si>
    <t>Roxy &amp; Harley Corporation</t>
  </si>
  <si>
    <t>For the Year Ended December 31, 2016</t>
  </si>
  <si>
    <t>Account Receivable</t>
  </si>
  <si>
    <t>1a</t>
  </si>
  <si>
    <t>1b</t>
  </si>
  <si>
    <t>Inventory</t>
  </si>
  <si>
    <t>Vacation Expense</t>
  </si>
  <si>
    <t>Vacation Payable</t>
  </si>
  <si>
    <t>Vacation Payable (1000*$190)</t>
  </si>
  <si>
    <t>Income Tax expense</t>
  </si>
  <si>
    <t>Income Tax expense (30%*EBIT)</t>
  </si>
  <si>
    <t>Research &amp; Devlopment</t>
  </si>
  <si>
    <t>Insurance Expense (300,000/2)*(9/12)</t>
  </si>
  <si>
    <t>Prepaid Expense</t>
  </si>
  <si>
    <t>Depreciation &amp; Amortization Exp</t>
  </si>
  <si>
    <t>Accumulated Depreciation</t>
  </si>
  <si>
    <t>Interest payable</t>
  </si>
  <si>
    <t xml:space="preserve">Retained Earnings </t>
  </si>
  <si>
    <t>Dividend Payable</t>
  </si>
  <si>
    <t>Bad Debt Exp (6%*Acct Rx)</t>
  </si>
  <si>
    <t>Research &amp; Devlopment Expense (380,000+200,000/10)</t>
  </si>
  <si>
    <t>R&amp;D Expense</t>
  </si>
  <si>
    <t>Bad Debt expenses</t>
  </si>
  <si>
    <t>Income Before Income Tax</t>
  </si>
  <si>
    <t>Income Tax 30%</t>
  </si>
  <si>
    <t>Income Tax Payable</t>
  </si>
  <si>
    <t>As on December 31, 2016</t>
  </si>
  <si>
    <t>Less : Dividend</t>
  </si>
  <si>
    <t>Less : Treasury Stock</t>
  </si>
  <si>
    <t>Less Depreciation</t>
  </si>
  <si>
    <t xml:space="preserve">Profit Margin on Sales </t>
  </si>
  <si>
    <t>= Gross Profit/Sales</t>
  </si>
  <si>
    <t>Debt to Assets Ratio</t>
  </si>
  <si>
    <t>=Total Liabilities/Total Assets</t>
  </si>
  <si>
    <t>Earning Per share</t>
  </si>
  <si>
    <t>= Net Income/No of Shareholders</t>
  </si>
  <si>
    <t>Book Value per share</t>
  </si>
  <si>
    <t>= Total Shareolder Equity / No of Common shares</t>
  </si>
  <si>
    <t>Common Stock ($10 par) 147,000 Shares issued</t>
  </si>
  <si>
    <t>Beginning Retained Earnings</t>
  </si>
  <si>
    <t>Unadjusted Balances</t>
  </si>
  <si>
    <t>Bad debts expenses</t>
  </si>
  <si>
    <t>Prepaid expenses</t>
  </si>
  <si>
    <t>Gain/Loss on Disposal</t>
  </si>
  <si>
    <t>Income Tax Expense</t>
  </si>
  <si>
    <t>Income Tax payable</t>
  </si>
  <si>
    <t xml:space="preserve">Accumulated Depreciation </t>
  </si>
  <si>
    <t>Product Sales Revenue</t>
  </si>
  <si>
    <t>Sales Returns</t>
  </si>
  <si>
    <t>Wages Payable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</si>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</sst>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_(&quot;$&quot;* #,##0_);_(&quot;$&quot;* \(#,##0\);_(&quot;$&quot;* &quot;-&quot;??_);_(@_)"/>
    <numFmt numFmtId="171" formatCode="&quot;$&quot;#,##0.0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color indexed="8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7" fillId="3" borderId="0" applyNumberFormat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9" fontId="1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164" fontId="7" fillId="3" borderId="7" xfId="1" applyNumberFormat="1" applyBorder="1"/>
    <xf numFmtId="164" fontId="7" fillId="3" borderId="8" xfId="1" applyNumberFormat="1" applyBorder="1"/>
    <xf numFmtId="0" fontId="7" fillId="3" borderId="9" xfId="1" applyBorder="1" applyAlignment="1">
      <alignment horizontal="center"/>
    </xf>
    <xf numFmtId="165" fontId="6" fillId="0" borderId="1" xfId="2" applyNumberFormat="1" applyFont="1" applyBorder="1"/>
    <xf numFmtId="0" fontId="5" fillId="0" borderId="1" xfId="0" applyFont="1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5" fontId="0" fillId="0" borderId="0" xfId="0" applyNumberFormat="1"/>
    <xf numFmtId="15" fontId="0" fillId="0" borderId="1" xfId="0" applyNumberFormat="1" applyBorder="1"/>
    <xf numFmtId="165" fontId="0" fillId="0" borderId="1" xfId="0" applyNumberFormat="1" applyBorder="1"/>
    <xf numFmtId="165" fontId="0" fillId="0" borderId="1" xfId="0" applyNumberFormat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right"/>
    </xf>
    <xf numFmtId="0" fontId="3" fillId="0" borderId="1" xfId="3" applyFont="1" applyBorder="1" applyAlignment="1"/>
    <xf numFmtId="0" fontId="3" fillId="0" borderId="1" xfId="0" applyFont="1" applyBorder="1"/>
    <xf numFmtId="165" fontId="0" fillId="0" borderId="1" xfId="0" applyNumberFormat="1" applyBorder="1" applyAlignment="1">
      <alignment horizontal="right"/>
    </xf>
    <xf numFmtId="0" fontId="10" fillId="0" borderId="1" xfId="3" applyFont="1" applyBorder="1" applyAlignment="1">
      <alignment horizontal="left"/>
    </xf>
    <xf numFmtId="0" fontId="3" fillId="0" borderId="1" xfId="3" applyFont="1" applyBorder="1" applyAlignment="1">
      <alignment horizontal="left"/>
    </xf>
    <xf numFmtId="165" fontId="3" fillId="0" borderId="1" xfId="0" applyNumberFormat="1" applyFont="1" applyBorder="1" applyAlignment="1">
      <alignment horizontal="right"/>
    </xf>
    <xf numFmtId="0" fontId="3" fillId="0" borderId="1" xfId="3" applyFont="1" applyBorder="1" applyAlignment="1">
      <alignment horizontal="left" indent="1"/>
    </xf>
    <xf numFmtId="0" fontId="10" fillId="0" borderId="1" xfId="3" applyFont="1" applyBorder="1" applyAlignment="1">
      <alignment horizontal="left" indent="1"/>
    </xf>
    <xf numFmtId="0" fontId="3" fillId="0" borderId="1" xfId="3" applyFont="1" applyBorder="1" applyAlignment="1">
      <alignment horizontal="left" indent="2"/>
    </xf>
    <xf numFmtId="165" fontId="3" fillId="0" borderId="1" xfId="0" applyNumberFormat="1" applyFont="1" applyBorder="1"/>
    <xf numFmtId="0" fontId="3" fillId="0" borderId="1" xfId="0" applyFont="1" applyFill="1" applyBorder="1"/>
    <xf numFmtId="0" fontId="0" fillId="0" borderId="1" xfId="0" applyBorder="1" applyAlignment="1">
      <alignment horizontal="left" indent="1"/>
    </xf>
    <xf numFmtId="0" fontId="3" fillId="0" borderId="0" xfId="0" applyFont="1" applyAlignment="1"/>
    <xf numFmtId="0" fontId="8" fillId="0" borderId="1" xfId="0" applyFont="1" applyBorder="1"/>
    <xf numFmtId="0" fontId="5" fillId="0" borderId="1" xfId="0" applyFont="1" applyBorder="1" applyAlignment="1">
      <alignment horizontal="left" indent="1"/>
    </xf>
    <xf numFmtId="0" fontId="3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4" borderId="1" xfId="2" applyNumberFormat="1" applyFont="1" applyFill="1" applyBorder="1" applyAlignment="1">
      <alignment horizontal="center"/>
    </xf>
    <xf numFmtId="166" fontId="6" fillId="4" borderId="1" xfId="2" applyNumberFormat="1" applyFont="1" applyFill="1" applyBorder="1" applyAlignment="1">
      <alignment horizontal="center"/>
    </xf>
    <xf numFmtId="0" fontId="3" fillId="4" borderId="1" xfId="2" applyNumberFormat="1" applyFont="1" applyFill="1" applyBorder="1" applyAlignment="1">
      <alignment horizontal="center"/>
    </xf>
    <xf numFmtId="16" fontId="2" fillId="0" borderId="1" xfId="0" applyNumberFormat="1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166" fontId="2" fillId="4" borderId="1" xfId="2" applyNumberFormat="1" applyFont="1" applyFill="1" applyBorder="1" applyAlignment="1">
      <alignment horizontal="center"/>
    </xf>
    <xf numFmtId="166" fontId="0" fillId="0" borderId="1" xfId="0" applyNumberFormat="1" applyBorder="1"/>
    <xf numFmtId="165" fontId="2" fillId="5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indent="1"/>
    </xf>
    <xf numFmtId="0" fontId="10" fillId="0" borderId="1" xfId="3" applyFont="1" applyBorder="1" applyAlignment="1">
      <alignment horizontal="left" indent="2"/>
    </xf>
    <xf numFmtId="0" fontId="5" fillId="0" borderId="1" xfId="0" quotePrefix="1" applyFont="1" applyBorder="1"/>
    <xf numFmtId="2" fontId="0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quotePrefix="1" applyFont="1" applyBorder="1"/>
    <xf numFmtId="10" fontId="0" fillId="0" borderId="1" xfId="4" applyNumberFormat="1" applyFont="1" applyBorder="1" applyAlignment="1">
      <alignment horizontal="center"/>
    </xf>
    <xf numFmtId="171" fontId="0" fillId="0" borderId="1" xfId="0" applyNumberFormat="1" applyBorder="1" applyAlignment="1">
      <alignment horizontal="center"/>
    </xf>
    <xf numFmtId="0" fontId="1" fillId="0" borderId="0" xfId="5" applyAlignment="1">
      <alignment horizontal="center"/>
    </xf>
    <xf numFmtId="0" fontId="1" fillId="0" borderId="0" xfId="5"/>
    <xf numFmtId="14" fontId="1" fillId="0" borderId="10" xfId="5" applyNumberFormat="1" applyBorder="1" applyAlignment="1">
      <alignment horizontal="center"/>
    </xf>
    <xf numFmtId="14" fontId="1" fillId="0" borderId="0" xfId="5" applyNumberFormat="1" applyAlignment="1">
      <alignment horizontal="center"/>
    </xf>
    <xf numFmtId="166" fontId="0" fillId="0" borderId="0" xfId="6" applyNumberFormat="1" applyFont="1"/>
    <xf numFmtId="166" fontId="1" fillId="0" borderId="0" xfId="5" applyNumberFormat="1"/>
    <xf numFmtId="166" fontId="3" fillId="0" borderId="1" xfId="0" applyNumberFormat="1" applyFont="1" applyBorder="1"/>
    <xf numFmtId="0" fontId="2" fillId="0" borderId="1" xfId="0" applyFont="1" applyBorder="1" applyAlignment="1">
      <alignment horizontal="left" indent="2"/>
    </xf>
  </cellXfs>
  <cellStyles count="7">
    <cellStyle name="20% - Accent1" xfId="1" builtinId="30"/>
    <cellStyle name="Comma" xfId="2" builtinId="3"/>
    <cellStyle name="Currency 2" xfId="6"/>
    <cellStyle name="Excel Built-in Normal" xfId="3"/>
    <cellStyle name="Normal" xfId="0" builtinId="0"/>
    <cellStyle name="Normal 2" xfId="5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styles" Target="styles.xml"/>
  <Relationship Id="rId11" Type="http://schemas.openxmlformats.org/officeDocument/2006/relationships/sharedStrings" Target="sharedStrings.xml"/>
  <Relationship Id="rId12" Type="http://schemas.openxmlformats.org/officeDocument/2006/relationships/calcChain" Target="calcChain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theme" Target="theme/theme1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workbookViewId="0">
      <selection activeCell="A45" sqref="A45"/>
    </sheetView>
  </sheetViews>
  <sheetFormatPr defaultRowHeight="14.4" x14ac:dyDescent="0.3"/>
  <cols>
    <col min="1" max="1" width="28.44140625" style="63" bestFit="1" customWidth="1"/>
    <col min="2" max="3" width="12.44140625" style="63" customWidth="1"/>
    <col min="4" max="16384" width="8.88671875" style="63"/>
  </cols>
  <sheetData>
    <row r="1" spans="1:3" x14ac:dyDescent="0.3">
      <c r="A1" s="62" t="s">
        <v>100</v>
      </c>
      <c r="B1" s="62"/>
      <c r="C1" s="62"/>
    </row>
    <row r="2" spans="1:3" x14ac:dyDescent="0.3">
      <c r="A2" s="62" t="s">
        <v>140</v>
      </c>
      <c r="B2" s="62"/>
      <c r="C2" s="62"/>
    </row>
    <row r="3" spans="1:3" x14ac:dyDescent="0.3">
      <c r="A3" s="64">
        <v>42735</v>
      </c>
      <c r="B3" s="64"/>
      <c r="C3" s="64"/>
    </row>
    <row r="4" spans="1:3" x14ac:dyDescent="0.3">
      <c r="B4" s="65" t="s">
        <v>62</v>
      </c>
      <c r="C4" s="65" t="s">
        <v>63</v>
      </c>
    </row>
    <row r="5" spans="1:3" x14ac:dyDescent="0.3">
      <c r="A5" s="63" t="s">
        <v>7</v>
      </c>
      <c r="B5" s="66">
        <v>850000</v>
      </c>
      <c r="C5" s="66"/>
    </row>
    <row r="6" spans="1:3" x14ac:dyDescent="0.3">
      <c r="A6" s="63" t="s">
        <v>64</v>
      </c>
      <c r="B6" s="66">
        <v>76000</v>
      </c>
      <c r="C6" s="66"/>
    </row>
    <row r="7" spans="1:3" x14ac:dyDescent="0.3">
      <c r="A7" s="63" t="s">
        <v>76</v>
      </c>
      <c r="B7" s="66"/>
      <c r="C7" s="66">
        <v>1470000</v>
      </c>
    </row>
    <row r="8" spans="1:3" x14ac:dyDescent="0.3">
      <c r="A8" s="63" t="s">
        <v>8</v>
      </c>
      <c r="B8" s="66">
        <v>1650000</v>
      </c>
      <c r="C8" s="66"/>
    </row>
    <row r="9" spans="1:3" x14ac:dyDescent="0.3">
      <c r="A9" s="63" t="s">
        <v>71</v>
      </c>
      <c r="B9" s="66">
        <v>350000</v>
      </c>
      <c r="C9" s="66"/>
    </row>
    <row r="10" spans="1:3" x14ac:dyDescent="0.3">
      <c r="A10" s="63" t="s">
        <v>65</v>
      </c>
      <c r="B10" s="66">
        <v>1351735</v>
      </c>
      <c r="C10" s="66"/>
    </row>
    <row r="11" spans="1:3" x14ac:dyDescent="0.3">
      <c r="A11" s="63" t="s">
        <v>141</v>
      </c>
      <c r="B11" s="66">
        <v>0</v>
      </c>
      <c r="C11" s="66"/>
    </row>
    <row r="12" spans="1:3" x14ac:dyDescent="0.3">
      <c r="A12" s="63" t="s">
        <v>69</v>
      </c>
      <c r="B12" s="66">
        <v>1750000</v>
      </c>
      <c r="C12" s="66"/>
    </row>
    <row r="13" spans="1:3" x14ac:dyDescent="0.3">
      <c r="A13" s="63" t="s">
        <v>94</v>
      </c>
      <c r="B13" s="66">
        <v>40398</v>
      </c>
      <c r="C13" s="66"/>
    </row>
    <row r="14" spans="1:3" x14ac:dyDescent="0.3">
      <c r="A14" s="63" t="s">
        <v>93</v>
      </c>
      <c r="B14" s="66">
        <v>580000</v>
      </c>
      <c r="C14" s="66"/>
    </row>
    <row r="15" spans="1:3" x14ac:dyDescent="0.3">
      <c r="A15" s="63" t="s">
        <v>92</v>
      </c>
      <c r="B15" s="66">
        <v>430000</v>
      </c>
      <c r="C15" s="66"/>
    </row>
    <row r="16" spans="1:3" x14ac:dyDescent="0.3">
      <c r="A16" s="63" t="s">
        <v>66</v>
      </c>
      <c r="B16" s="66">
        <v>51063</v>
      </c>
      <c r="C16" s="66"/>
    </row>
    <row r="17" spans="1:3" x14ac:dyDescent="0.3">
      <c r="A17" s="63" t="s">
        <v>72</v>
      </c>
      <c r="B17" s="66">
        <v>974000</v>
      </c>
      <c r="C17" s="66"/>
    </row>
    <row r="18" spans="1:3" x14ac:dyDescent="0.3">
      <c r="A18" s="63" t="s">
        <v>91</v>
      </c>
      <c r="B18" s="66">
        <v>170000</v>
      </c>
      <c r="C18" s="66"/>
    </row>
    <row r="19" spans="1:3" x14ac:dyDescent="0.3">
      <c r="A19" s="63" t="s">
        <v>99</v>
      </c>
      <c r="B19" s="66">
        <v>336975</v>
      </c>
      <c r="C19" s="66"/>
    </row>
    <row r="20" spans="1:3" x14ac:dyDescent="0.3">
      <c r="A20" s="63" t="s">
        <v>74</v>
      </c>
      <c r="B20" s="66"/>
      <c r="C20" s="66">
        <v>36000</v>
      </c>
    </row>
    <row r="21" spans="1:3" x14ac:dyDescent="0.3">
      <c r="A21" s="63" t="s">
        <v>89</v>
      </c>
      <c r="B21" s="66">
        <v>800000</v>
      </c>
      <c r="C21" s="66"/>
    </row>
    <row r="22" spans="1:3" x14ac:dyDescent="0.3">
      <c r="A22" s="63" t="s">
        <v>70</v>
      </c>
      <c r="B22" s="66">
        <v>500000</v>
      </c>
      <c r="C22" s="66"/>
    </row>
    <row r="23" spans="1:3" x14ac:dyDescent="0.3">
      <c r="A23" s="63" t="s">
        <v>80</v>
      </c>
      <c r="B23" s="66">
        <v>100000</v>
      </c>
      <c r="C23" s="66"/>
    </row>
    <row r="24" spans="1:3" x14ac:dyDescent="0.3">
      <c r="A24" s="63" t="s">
        <v>68</v>
      </c>
      <c r="B24" s="66">
        <v>620000</v>
      </c>
      <c r="C24" s="66"/>
    </row>
    <row r="25" spans="1:3" x14ac:dyDescent="0.3">
      <c r="A25" s="63" t="s">
        <v>142</v>
      </c>
      <c r="B25" s="66">
        <v>245186</v>
      </c>
      <c r="C25" s="66"/>
    </row>
    <row r="26" spans="1:3" x14ac:dyDescent="0.3">
      <c r="A26" s="63" t="s">
        <v>90</v>
      </c>
      <c r="B26" s="66">
        <v>156000</v>
      </c>
      <c r="C26" s="66"/>
    </row>
    <row r="27" spans="1:3" x14ac:dyDescent="0.3">
      <c r="A27" s="63" t="s">
        <v>86</v>
      </c>
      <c r="B27" s="66">
        <v>1924000</v>
      </c>
      <c r="C27" s="66"/>
    </row>
    <row r="28" spans="1:3" x14ac:dyDescent="0.3">
      <c r="A28" s="63" t="s">
        <v>88</v>
      </c>
      <c r="B28" s="66">
        <v>440000</v>
      </c>
      <c r="C28" s="66"/>
    </row>
    <row r="29" spans="1:3" x14ac:dyDescent="0.3">
      <c r="A29" s="63" t="s">
        <v>105</v>
      </c>
      <c r="B29" s="66">
        <v>2750000</v>
      </c>
      <c r="C29" s="66"/>
    </row>
    <row r="30" spans="1:3" x14ac:dyDescent="0.3">
      <c r="A30" s="63" t="s">
        <v>79</v>
      </c>
      <c r="B30" s="66">
        <v>500000</v>
      </c>
      <c r="C30" s="66"/>
    </row>
    <row r="31" spans="1:3" x14ac:dyDescent="0.3">
      <c r="B31" s="66"/>
      <c r="C31" s="66"/>
    </row>
    <row r="32" spans="1:3" x14ac:dyDescent="0.3">
      <c r="A32" s="63" t="s">
        <v>15</v>
      </c>
      <c r="B32" s="66">
        <v>539000</v>
      </c>
      <c r="C32" s="66"/>
    </row>
    <row r="33" spans="1:3" x14ac:dyDescent="0.3">
      <c r="A33" s="63" t="s">
        <v>82</v>
      </c>
      <c r="B33" s="66"/>
      <c r="C33" s="66">
        <v>56580</v>
      </c>
    </row>
    <row r="34" spans="1:3" x14ac:dyDescent="0.3">
      <c r="A34" s="63" t="s">
        <v>143</v>
      </c>
      <c r="B34" s="66"/>
      <c r="C34" s="66"/>
    </row>
    <row r="35" spans="1:3" x14ac:dyDescent="0.3">
      <c r="A35" s="63" t="s">
        <v>19</v>
      </c>
      <c r="B35" s="66"/>
      <c r="C35" s="66">
        <v>25100</v>
      </c>
    </row>
    <row r="36" spans="1:3" x14ac:dyDescent="0.3">
      <c r="A36" s="63" t="s">
        <v>144</v>
      </c>
      <c r="B36" s="66"/>
      <c r="C36" s="66"/>
    </row>
    <row r="37" spans="1:3" x14ac:dyDescent="0.3">
      <c r="A37" s="63" t="s">
        <v>145</v>
      </c>
      <c r="B37" s="66"/>
      <c r="C37" s="66"/>
    </row>
    <row r="38" spans="1:3" x14ac:dyDescent="0.3">
      <c r="A38" s="63" t="s">
        <v>21</v>
      </c>
      <c r="B38" s="66"/>
      <c r="C38" s="66">
        <v>50000</v>
      </c>
    </row>
    <row r="39" spans="1:3" x14ac:dyDescent="0.3">
      <c r="A39" s="63" t="s">
        <v>84</v>
      </c>
      <c r="B39" s="66">
        <v>45920</v>
      </c>
      <c r="C39" s="66"/>
    </row>
    <row r="40" spans="1:3" x14ac:dyDescent="0.3">
      <c r="A40" s="63" t="s">
        <v>18</v>
      </c>
      <c r="B40" s="66">
        <v>95000</v>
      </c>
      <c r="C40" s="66"/>
    </row>
    <row r="41" spans="1:3" x14ac:dyDescent="0.3">
      <c r="A41" s="63" t="s">
        <v>16</v>
      </c>
      <c r="B41" s="66">
        <v>10200000</v>
      </c>
      <c r="C41" s="66"/>
    </row>
    <row r="42" spans="1:3" x14ac:dyDescent="0.3">
      <c r="A42" s="63" t="s">
        <v>98</v>
      </c>
      <c r="B42" s="66">
        <v>410000</v>
      </c>
      <c r="C42" s="66"/>
    </row>
    <row r="43" spans="1:3" x14ac:dyDescent="0.3">
      <c r="A43" s="63" t="s">
        <v>146</v>
      </c>
      <c r="B43" s="66"/>
      <c r="C43" s="66">
        <v>915000</v>
      </c>
    </row>
    <row r="44" spans="1:3" x14ac:dyDescent="0.3">
      <c r="A44" s="63" t="s">
        <v>97</v>
      </c>
      <c r="B44" s="66">
        <v>200000</v>
      </c>
      <c r="C44" s="66"/>
    </row>
    <row r="45" spans="1:3" x14ac:dyDescent="0.3">
      <c r="A45" s="63" t="s">
        <v>96</v>
      </c>
      <c r="B45" s="66">
        <v>215662</v>
      </c>
      <c r="C45" s="66"/>
    </row>
    <row r="46" spans="1:3" x14ac:dyDescent="0.3">
      <c r="A46" s="63" t="s">
        <v>87</v>
      </c>
      <c r="B46" s="66">
        <v>85000</v>
      </c>
      <c r="C46" s="66"/>
    </row>
    <row r="47" spans="1:3" x14ac:dyDescent="0.3">
      <c r="A47" s="63" t="s">
        <v>75</v>
      </c>
      <c r="B47" s="66"/>
      <c r="C47" s="66">
        <v>1377000</v>
      </c>
    </row>
    <row r="48" spans="1:3" x14ac:dyDescent="0.3">
      <c r="A48" s="63" t="s">
        <v>73</v>
      </c>
      <c r="B48" s="66"/>
      <c r="C48" s="66">
        <v>375000</v>
      </c>
    </row>
    <row r="49" spans="1:3" x14ac:dyDescent="0.3">
      <c r="A49" s="63" t="s">
        <v>147</v>
      </c>
      <c r="B49" s="66"/>
      <c r="C49" s="66">
        <v>18561346</v>
      </c>
    </row>
    <row r="50" spans="1:3" x14ac:dyDescent="0.3">
      <c r="A50" s="63" t="s">
        <v>81</v>
      </c>
      <c r="B50" s="66"/>
      <c r="C50" s="66">
        <v>3085356</v>
      </c>
    </row>
    <row r="51" spans="1:3" x14ac:dyDescent="0.3">
      <c r="A51" s="63" t="s">
        <v>77</v>
      </c>
      <c r="B51" s="66"/>
      <c r="C51" s="66">
        <v>315000</v>
      </c>
    </row>
    <row r="52" spans="1:3" x14ac:dyDescent="0.3">
      <c r="A52" s="63" t="s">
        <v>10</v>
      </c>
      <c r="B52" s="66"/>
      <c r="C52" s="66">
        <v>2289850</v>
      </c>
    </row>
    <row r="53" spans="1:3" x14ac:dyDescent="0.3">
      <c r="A53" s="63" t="s">
        <v>17</v>
      </c>
      <c r="B53" s="66">
        <v>337000</v>
      </c>
      <c r="C53" s="66"/>
    </row>
    <row r="54" spans="1:3" x14ac:dyDescent="0.3">
      <c r="A54" s="63" t="s">
        <v>83</v>
      </c>
      <c r="B54" s="66"/>
      <c r="C54" s="66"/>
    </row>
    <row r="55" spans="1:3" x14ac:dyDescent="0.3">
      <c r="A55" s="63" t="s">
        <v>117</v>
      </c>
      <c r="B55" s="66"/>
      <c r="C55" s="66">
        <v>739400</v>
      </c>
    </row>
    <row r="56" spans="1:3" x14ac:dyDescent="0.3">
      <c r="A56" s="63" t="s">
        <v>95</v>
      </c>
      <c r="B56" s="66">
        <v>300000</v>
      </c>
      <c r="C56" s="66"/>
    </row>
    <row r="57" spans="1:3" x14ac:dyDescent="0.3">
      <c r="A57" s="63" t="s">
        <v>78</v>
      </c>
      <c r="B57" s="66"/>
      <c r="C57" s="66">
        <v>100000</v>
      </c>
    </row>
    <row r="58" spans="1:3" x14ac:dyDescent="0.3">
      <c r="A58" s="63" t="s">
        <v>148</v>
      </c>
      <c r="B58" s="66">
        <v>325000</v>
      </c>
      <c r="C58" s="66"/>
    </row>
    <row r="59" spans="1:3" x14ac:dyDescent="0.3">
      <c r="A59" s="63" t="s">
        <v>149</v>
      </c>
      <c r="B59" s="66"/>
      <c r="C59" s="66">
        <v>160000</v>
      </c>
    </row>
    <row r="60" spans="1:3" x14ac:dyDescent="0.3">
      <c r="A60" s="63" t="s">
        <v>85</v>
      </c>
      <c r="B60" s="66">
        <v>157693</v>
      </c>
      <c r="C60" s="66"/>
    </row>
    <row r="61" spans="1:3" x14ac:dyDescent="0.3">
      <c r="B61" s="67">
        <f>SUM(B5:B60)</f>
        <v>29555632</v>
      </c>
      <c r="C61" s="67">
        <f>SUM(C5:C60)</f>
        <v>29555632</v>
      </c>
    </row>
  </sheetData>
  <mergeCells count="3">
    <mergeCell ref="A1:C1"/>
    <mergeCell ref="A2:C2"/>
    <mergeCell ref="A3:C3"/>
  </mergeCells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G20" sqref="G20"/>
    </sheetView>
  </sheetViews>
  <sheetFormatPr defaultRowHeight="13.2" x14ac:dyDescent="0.25"/>
  <cols>
    <col min="2" max="2" width="37.88671875" bestFit="1" customWidth="1"/>
    <col min="3" max="4" width="10.109375" bestFit="1" customWidth="1"/>
  </cols>
  <sheetData>
    <row r="1" spans="1:4" x14ac:dyDescent="0.25">
      <c r="B1" s="39" t="s">
        <v>100</v>
      </c>
      <c r="C1" s="39"/>
      <c r="D1" s="39"/>
    </row>
    <row r="2" spans="1:4" x14ac:dyDescent="0.25">
      <c r="B2" s="42" t="s">
        <v>24</v>
      </c>
      <c r="C2" s="42"/>
      <c r="D2" s="42"/>
    </row>
    <row r="3" spans="1:4" x14ac:dyDescent="0.25">
      <c r="B3" s="42" t="s">
        <v>101</v>
      </c>
      <c r="C3" s="42"/>
      <c r="D3" s="42"/>
    </row>
    <row r="4" spans="1:4" ht="14.4" x14ac:dyDescent="0.3">
      <c r="A4" s="13"/>
      <c r="B4" s="10" t="s">
        <v>25</v>
      </c>
      <c r="C4" s="8" t="s">
        <v>0</v>
      </c>
      <c r="D4" s="9" t="s">
        <v>1</v>
      </c>
    </row>
    <row r="5" spans="1:4" x14ac:dyDescent="0.25">
      <c r="A5" s="49" t="s">
        <v>103</v>
      </c>
      <c r="B5" s="47" t="s">
        <v>102</v>
      </c>
      <c r="C5" s="11">
        <v>300000</v>
      </c>
      <c r="D5" s="11"/>
    </row>
    <row r="6" spans="1:4" x14ac:dyDescent="0.25">
      <c r="A6" s="13"/>
      <c r="B6" s="48" t="s">
        <v>13</v>
      </c>
      <c r="C6" s="11"/>
      <c r="D6" s="11">
        <f>C5</f>
        <v>300000</v>
      </c>
    </row>
    <row r="7" spans="1:4" x14ac:dyDescent="0.25">
      <c r="A7" s="13"/>
      <c r="B7" s="1"/>
      <c r="C7" s="11"/>
      <c r="D7" s="11"/>
    </row>
    <row r="8" spans="1:4" x14ac:dyDescent="0.25">
      <c r="A8" s="49" t="s">
        <v>104</v>
      </c>
      <c r="B8" s="50" t="s">
        <v>16</v>
      </c>
      <c r="C8" s="11">
        <v>140000</v>
      </c>
      <c r="D8" s="11"/>
    </row>
    <row r="9" spans="1:4" x14ac:dyDescent="0.25">
      <c r="A9" s="13"/>
      <c r="B9" s="50" t="s">
        <v>105</v>
      </c>
      <c r="C9" s="11"/>
      <c r="D9" s="11">
        <f>C8</f>
        <v>140000</v>
      </c>
    </row>
    <row r="10" spans="1:4" x14ac:dyDescent="0.25">
      <c r="A10" s="13"/>
      <c r="B10" s="1"/>
      <c r="C10" s="11"/>
      <c r="D10" s="11"/>
    </row>
    <row r="11" spans="1:4" x14ac:dyDescent="0.25">
      <c r="A11" s="14">
        <v>2</v>
      </c>
      <c r="B11" s="50" t="s">
        <v>106</v>
      </c>
      <c r="C11" s="11">
        <f>D12</f>
        <v>190000</v>
      </c>
      <c r="D11" s="11"/>
    </row>
    <row r="12" spans="1:4" x14ac:dyDescent="0.25">
      <c r="A12" s="13"/>
      <c r="B12" s="50" t="s">
        <v>108</v>
      </c>
      <c r="C12" s="11"/>
      <c r="D12" s="11">
        <f>190*1000</f>
        <v>190000</v>
      </c>
    </row>
    <row r="13" spans="1:4" x14ac:dyDescent="0.25">
      <c r="A13" s="13"/>
      <c r="B13" s="1"/>
      <c r="C13" s="11"/>
      <c r="D13" s="11"/>
    </row>
    <row r="14" spans="1:4" x14ac:dyDescent="0.25">
      <c r="A14" s="14">
        <v>3</v>
      </c>
      <c r="B14" s="50" t="s">
        <v>110</v>
      </c>
      <c r="C14" s="11">
        <f>'Income Statement(3)'!D41</f>
        <v>1026154.2</v>
      </c>
      <c r="D14" s="11"/>
    </row>
    <row r="15" spans="1:4" x14ac:dyDescent="0.25">
      <c r="A15" s="13"/>
      <c r="B15" s="50" t="s">
        <v>125</v>
      </c>
      <c r="C15" s="11"/>
      <c r="D15" s="11">
        <f>C14</f>
        <v>1026154.2</v>
      </c>
    </row>
    <row r="16" spans="1:4" x14ac:dyDescent="0.25">
      <c r="A16" s="13"/>
      <c r="B16" s="1"/>
      <c r="C16" s="11"/>
      <c r="D16" s="11"/>
    </row>
    <row r="17" spans="1:4" x14ac:dyDescent="0.25">
      <c r="A17" s="14">
        <v>4</v>
      </c>
      <c r="B17" s="50" t="s">
        <v>120</v>
      </c>
      <c r="C17" s="11">
        <f>380000+(200000/10)</f>
        <v>400000</v>
      </c>
      <c r="D17" s="11"/>
    </row>
    <row r="18" spans="1:4" x14ac:dyDescent="0.25">
      <c r="A18" s="13"/>
      <c r="B18" s="50" t="s">
        <v>111</v>
      </c>
      <c r="C18" s="11"/>
      <c r="D18" s="11">
        <f>C17</f>
        <v>400000</v>
      </c>
    </row>
    <row r="19" spans="1:4" x14ac:dyDescent="0.25">
      <c r="A19" s="13"/>
      <c r="B19" s="1"/>
      <c r="C19" s="11"/>
      <c r="D19" s="11"/>
    </row>
    <row r="20" spans="1:4" x14ac:dyDescent="0.25">
      <c r="A20" s="14">
        <v>5</v>
      </c>
      <c r="B20" s="50" t="s">
        <v>16</v>
      </c>
      <c r="C20" s="11">
        <v>58000</v>
      </c>
      <c r="D20" s="11"/>
    </row>
    <row r="21" spans="1:4" x14ac:dyDescent="0.25">
      <c r="A21" s="13"/>
      <c r="B21" s="50" t="s">
        <v>105</v>
      </c>
      <c r="C21" s="11"/>
      <c r="D21" s="11">
        <f>C20</f>
        <v>58000</v>
      </c>
    </row>
    <row r="22" spans="1:4" x14ac:dyDescent="0.25">
      <c r="A22" s="13"/>
      <c r="B22" s="1"/>
      <c r="C22" s="11"/>
      <c r="D22" s="11"/>
    </row>
    <row r="23" spans="1:4" x14ac:dyDescent="0.25">
      <c r="A23" s="14">
        <v>6</v>
      </c>
      <c r="B23" s="50" t="s">
        <v>112</v>
      </c>
      <c r="C23" s="11">
        <f>(300000/2)*(9/12)</f>
        <v>112500</v>
      </c>
      <c r="D23" s="11"/>
    </row>
    <row r="24" spans="1:4" x14ac:dyDescent="0.25">
      <c r="A24" s="13"/>
      <c r="B24" s="50" t="s">
        <v>113</v>
      </c>
      <c r="C24" s="11"/>
      <c r="D24" s="11">
        <f>C23</f>
        <v>112500</v>
      </c>
    </row>
    <row r="25" spans="1:4" x14ac:dyDescent="0.25">
      <c r="A25" s="13"/>
      <c r="B25" s="1"/>
      <c r="C25" s="11"/>
      <c r="D25" s="11"/>
    </row>
    <row r="26" spans="1:4" x14ac:dyDescent="0.25">
      <c r="A26" s="14">
        <v>7</v>
      </c>
      <c r="B26" s="50" t="s">
        <v>114</v>
      </c>
      <c r="C26" s="11">
        <v>275000</v>
      </c>
      <c r="D26" s="11"/>
    </row>
    <row r="27" spans="1:4" x14ac:dyDescent="0.25">
      <c r="A27" s="13"/>
      <c r="B27" s="50" t="s">
        <v>115</v>
      </c>
      <c r="C27" s="11"/>
      <c r="D27" s="11">
        <f>C26</f>
        <v>275000</v>
      </c>
    </row>
    <row r="28" spans="1:4" x14ac:dyDescent="0.25">
      <c r="A28" s="13"/>
      <c r="B28" s="1"/>
      <c r="C28" s="11"/>
      <c r="D28" s="11"/>
    </row>
    <row r="29" spans="1:4" x14ac:dyDescent="0.25">
      <c r="A29" s="14">
        <v>8</v>
      </c>
      <c r="B29" s="12" t="s">
        <v>18</v>
      </c>
      <c r="C29" s="11">
        <v>82620</v>
      </c>
      <c r="D29" s="11"/>
    </row>
    <row r="30" spans="1:4" x14ac:dyDescent="0.25">
      <c r="A30" s="13"/>
      <c r="B30" s="50" t="s">
        <v>116</v>
      </c>
      <c r="C30" s="11"/>
      <c r="D30" s="11">
        <f>C29</f>
        <v>82620</v>
      </c>
    </row>
    <row r="31" spans="1:4" x14ac:dyDescent="0.25">
      <c r="A31" s="13"/>
      <c r="B31" s="1"/>
      <c r="C31" s="11"/>
      <c r="D31" s="11"/>
    </row>
    <row r="32" spans="1:4" x14ac:dyDescent="0.25">
      <c r="A32" s="14">
        <v>9</v>
      </c>
      <c r="B32" s="50" t="s">
        <v>117</v>
      </c>
      <c r="C32" s="11">
        <v>147000</v>
      </c>
      <c r="D32" s="11"/>
    </row>
    <row r="33" spans="1:4" x14ac:dyDescent="0.25">
      <c r="A33" s="13"/>
      <c r="B33" s="50" t="s">
        <v>118</v>
      </c>
      <c r="C33" s="11"/>
      <c r="D33" s="11">
        <f>C32</f>
        <v>147000</v>
      </c>
    </row>
    <row r="34" spans="1:4" x14ac:dyDescent="0.25">
      <c r="A34" s="13"/>
      <c r="B34" s="1"/>
      <c r="C34" s="11"/>
      <c r="D34" s="11"/>
    </row>
    <row r="35" spans="1:4" x14ac:dyDescent="0.25">
      <c r="A35" s="14">
        <v>10</v>
      </c>
      <c r="B35" s="50" t="s">
        <v>119</v>
      </c>
      <c r="C35" s="11">
        <f>0.06*'Adj Trial Balance (2)'!F9</f>
        <v>117000</v>
      </c>
      <c r="D35" s="11"/>
    </row>
    <row r="36" spans="1:4" x14ac:dyDescent="0.25">
      <c r="A36" s="13"/>
      <c r="B36" s="12" t="s">
        <v>26</v>
      </c>
      <c r="C36" s="11"/>
      <c r="D36" s="11">
        <f>C35</f>
        <v>117000</v>
      </c>
    </row>
  </sheetData>
  <mergeCells count="3">
    <mergeCell ref="B1:D1"/>
    <mergeCell ref="B2:D2"/>
    <mergeCell ref="B3:D3"/>
  </mergeCells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topLeftCell="A37" workbookViewId="0">
      <selection activeCell="A66" sqref="A66:G66"/>
    </sheetView>
  </sheetViews>
  <sheetFormatPr defaultRowHeight="13.2" x14ac:dyDescent="0.25"/>
  <cols>
    <col min="1" max="1" width="38.88671875" bestFit="1" customWidth="1"/>
    <col min="2" max="3" width="12.44140625" bestFit="1" customWidth="1"/>
    <col min="4" max="5" width="11.44140625" bestFit="1" customWidth="1"/>
    <col min="6" max="7" width="12.44140625" bestFit="1" customWidth="1"/>
  </cols>
  <sheetData>
    <row r="1" spans="1:7" x14ac:dyDescent="0.25">
      <c r="A1" s="39" t="s">
        <v>100</v>
      </c>
      <c r="B1" s="39"/>
      <c r="C1" s="39"/>
      <c r="D1" s="39"/>
      <c r="E1" s="39"/>
      <c r="F1" s="39"/>
      <c r="G1" s="39"/>
    </row>
    <row r="2" spans="1:7" x14ac:dyDescent="0.25">
      <c r="A2" s="39" t="s">
        <v>6</v>
      </c>
      <c r="B2" s="39"/>
      <c r="C2" s="39"/>
      <c r="D2" s="39"/>
      <c r="E2" s="39"/>
      <c r="F2" s="39"/>
      <c r="G2" s="39"/>
    </row>
    <row r="3" spans="1:7" ht="13.8" thickBot="1" x14ac:dyDescent="0.3">
      <c r="A3" s="39" t="s">
        <v>101</v>
      </c>
      <c r="B3" s="39"/>
      <c r="C3" s="39"/>
      <c r="D3" s="39"/>
      <c r="E3" s="39"/>
      <c r="F3" s="39"/>
      <c r="G3" s="39"/>
    </row>
    <row r="4" spans="1:7" x14ac:dyDescent="0.25">
      <c r="A4" s="4"/>
      <c r="B4" s="40" t="s">
        <v>20</v>
      </c>
      <c r="C4" s="40"/>
      <c r="D4" s="5"/>
      <c r="E4" s="6"/>
      <c r="F4" s="40" t="s">
        <v>5</v>
      </c>
      <c r="G4" s="40"/>
    </row>
    <row r="5" spans="1:7" ht="13.8" thickBot="1" x14ac:dyDescent="0.3">
      <c r="A5" s="7" t="s">
        <v>3</v>
      </c>
      <c r="B5" s="41" t="s">
        <v>4</v>
      </c>
      <c r="C5" s="41"/>
      <c r="D5" s="41" t="s">
        <v>2</v>
      </c>
      <c r="E5" s="41"/>
      <c r="F5" s="41" t="s">
        <v>4</v>
      </c>
      <c r="G5" s="41"/>
    </row>
    <row r="6" spans="1:7" x14ac:dyDescent="0.25">
      <c r="A6" s="2"/>
      <c r="B6" s="15" t="s">
        <v>0</v>
      </c>
      <c r="C6" s="15" t="s">
        <v>1</v>
      </c>
      <c r="D6" s="16" t="s">
        <v>0</v>
      </c>
      <c r="E6" s="16" t="s">
        <v>1</v>
      </c>
      <c r="F6" s="3" t="s">
        <v>0</v>
      </c>
      <c r="G6" s="3" t="s">
        <v>1</v>
      </c>
    </row>
    <row r="7" spans="1:7" x14ac:dyDescent="0.25">
      <c r="A7" s="1" t="s">
        <v>7</v>
      </c>
      <c r="B7" s="45">
        <v>850000</v>
      </c>
      <c r="C7" s="44"/>
      <c r="D7" s="21"/>
      <c r="E7" s="21"/>
      <c r="F7" s="20">
        <f>D7+B7</f>
        <v>850000</v>
      </c>
      <c r="G7" s="20"/>
    </row>
    <row r="8" spans="1:7" x14ac:dyDescent="0.25">
      <c r="A8" s="1" t="s">
        <v>64</v>
      </c>
      <c r="B8" s="45">
        <v>76000</v>
      </c>
      <c r="C8" s="44"/>
      <c r="D8" s="21"/>
      <c r="E8" s="21"/>
      <c r="F8" s="20">
        <f t="shared" ref="F8:F65" si="0">D8+B8</f>
        <v>76000</v>
      </c>
      <c r="G8" s="20"/>
    </row>
    <row r="9" spans="1:7" x14ac:dyDescent="0.25">
      <c r="A9" s="1" t="s">
        <v>8</v>
      </c>
      <c r="B9" s="45">
        <v>1650000</v>
      </c>
      <c r="C9" s="44"/>
      <c r="D9" s="21">
        <f>'Adjusting Journal Entries(1)'!C5</f>
        <v>300000</v>
      </c>
      <c r="E9" s="21"/>
      <c r="F9" s="20">
        <f t="shared" si="0"/>
        <v>1950000</v>
      </c>
      <c r="G9" s="20"/>
    </row>
    <row r="10" spans="1:7" x14ac:dyDescent="0.25">
      <c r="A10" s="1" t="s">
        <v>21</v>
      </c>
      <c r="B10" s="44"/>
      <c r="C10" s="45">
        <v>50000</v>
      </c>
      <c r="D10" s="21"/>
      <c r="E10" s="21">
        <f>'Adjusting Journal Entries(1)'!D36</f>
        <v>117000</v>
      </c>
      <c r="F10" s="20"/>
      <c r="G10" s="20">
        <f t="shared" ref="G10:G43" si="1">E10+C10</f>
        <v>167000</v>
      </c>
    </row>
    <row r="11" spans="1:7" x14ac:dyDescent="0.25">
      <c r="A11" s="1" t="s">
        <v>9</v>
      </c>
      <c r="B11" s="45">
        <v>2750000</v>
      </c>
      <c r="C11" s="44"/>
      <c r="D11" s="21"/>
      <c r="E11" s="21">
        <f>'Adjusting Journal Entries(1)'!D9+'Adjusting Journal Entries(1)'!D21</f>
        <v>198000</v>
      </c>
      <c r="F11" s="20">
        <f t="shared" si="0"/>
        <v>2750000</v>
      </c>
      <c r="G11" s="20">
        <f t="shared" si="1"/>
        <v>198000</v>
      </c>
    </row>
    <row r="12" spans="1:7" x14ac:dyDescent="0.25">
      <c r="A12" s="1" t="s">
        <v>65</v>
      </c>
      <c r="B12" s="45">
        <v>1351735</v>
      </c>
      <c r="C12" s="44"/>
      <c r="D12" s="21"/>
      <c r="E12" s="21"/>
      <c r="F12" s="20">
        <f t="shared" si="0"/>
        <v>1351735</v>
      </c>
      <c r="G12" s="20"/>
    </row>
    <row r="13" spans="1:7" x14ac:dyDescent="0.25">
      <c r="A13" s="1" t="s">
        <v>67</v>
      </c>
      <c r="B13" s="45">
        <v>245186</v>
      </c>
      <c r="C13" s="44"/>
      <c r="D13" s="21"/>
      <c r="E13" s="21">
        <f>'Adjusting Journal Entries(1)'!D24</f>
        <v>112500</v>
      </c>
      <c r="F13" s="20">
        <f>D13+B13</f>
        <v>245186</v>
      </c>
      <c r="G13" s="20">
        <f>E13+C13</f>
        <v>112500</v>
      </c>
    </row>
    <row r="14" spans="1:7" x14ac:dyDescent="0.25">
      <c r="A14" s="1" t="s">
        <v>66</v>
      </c>
      <c r="B14" s="45">
        <v>51063</v>
      </c>
      <c r="C14" s="44"/>
      <c r="D14" s="21"/>
      <c r="E14" s="21"/>
      <c r="F14" s="20">
        <f t="shared" si="0"/>
        <v>51063</v>
      </c>
      <c r="G14" s="20"/>
    </row>
    <row r="15" spans="1:7" x14ac:dyDescent="0.25">
      <c r="A15" s="1" t="s">
        <v>68</v>
      </c>
      <c r="B15" s="45">
        <v>620000</v>
      </c>
      <c r="C15" s="44"/>
      <c r="D15" s="21"/>
      <c r="E15" s="21"/>
      <c r="F15" s="20">
        <f>D15+B15</f>
        <v>620000</v>
      </c>
      <c r="G15" s="20"/>
    </row>
    <row r="16" spans="1:7" x14ac:dyDescent="0.25">
      <c r="A16" s="1" t="s">
        <v>69</v>
      </c>
      <c r="B16" s="45">
        <v>1750000</v>
      </c>
      <c r="C16" s="44"/>
      <c r="D16" s="21"/>
      <c r="E16" s="21"/>
      <c r="F16" s="20">
        <f>D16+B16</f>
        <v>1750000</v>
      </c>
      <c r="G16" s="20"/>
    </row>
    <row r="17" spans="1:7" x14ac:dyDescent="0.25">
      <c r="A17" s="50" t="s">
        <v>115</v>
      </c>
      <c r="B17" s="44"/>
      <c r="C17" s="45">
        <v>915000</v>
      </c>
      <c r="D17" s="21"/>
      <c r="E17" s="21">
        <f>'Adjusting Journal Entries(1)'!D27</f>
        <v>275000</v>
      </c>
      <c r="F17" s="20"/>
      <c r="G17" s="20">
        <f>E17+C17</f>
        <v>1190000</v>
      </c>
    </row>
    <row r="18" spans="1:7" x14ac:dyDescent="0.25">
      <c r="A18" s="1" t="s">
        <v>72</v>
      </c>
      <c r="B18" s="45">
        <v>974000</v>
      </c>
      <c r="C18" s="44"/>
      <c r="D18" s="21"/>
      <c r="E18" s="21"/>
      <c r="F18" s="20">
        <f>D18+B18</f>
        <v>974000</v>
      </c>
      <c r="G18" s="20"/>
    </row>
    <row r="19" spans="1:7" x14ac:dyDescent="0.25">
      <c r="A19" t="s">
        <v>93</v>
      </c>
      <c r="B19" s="45">
        <v>580000</v>
      </c>
      <c r="C19" s="44"/>
      <c r="D19" s="21"/>
      <c r="E19" s="21">
        <f>'Adjusting Journal Entries(1)'!D18</f>
        <v>400000</v>
      </c>
      <c r="F19" s="20">
        <f>D19+B19</f>
        <v>580000</v>
      </c>
      <c r="G19" s="20">
        <f>E19+C19</f>
        <v>400000</v>
      </c>
    </row>
    <row r="20" spans="1:7" x14ac:dyDescent="0.25">
      <c r="A20" s="1" t="s">
        <v>70</v>
      </c>
      <c r="B20" s="45">
        <v>500000</v>
      </c>
      <c r="C20" s="44"/>
      <c r="D20" s="21"/>
      <c r="E20" s="21"/>
      <c r="F20" s="20">
        <f>D20+B20</f>
        <v>500000</v>
      </c>
      <c r="G20" s="20"/>
    </row>
    <row r="21" spans="1:7" x14ac:dyDescent="0.25">
      <c r="A21" s="1" t="s">
        <v>71</v>
      </c>
      <c r="B21" s="45">
        <v>350000</v>
      </c>
      <c r="C21" s="44"/>
      <c r="D21" s="21"/>
      <c r="E21" s="21"/>
      <c r="F21" s="20">
        <f>D21+B21</f>
        <v>350000</v>
      </c>
      <c r="G21" s="20"/>
    </row>
    <row r="22" spans="1:7" x14ac:dyDescent="0.25">
      <c r="A22" s="1" t="s">
        <v>10</v>
      </c>
      <c r="B22" s="44"/>
      <c r="C22" s="45">
        <v>2289850</v>
      </c>
      <c r="D22" s="21"/>
      <c r="E22" s="21"/>
      <c r="F22" s="20"/>
      <c r="G22" s="20">
        <f>E22+C22</f>
        <v>2289850</v>
      </c>
    </row>
    <row r="23" spans="1:7" x14ac:dyDescent="0.25">
      <c r="A23" s="1" t="s">
        <v>11</v>
      </c>
      <c r="B23" s="44"/>
      <c r="C23" s="45">
        <v>160000</v>
      </c>
      <c r="D23" s="21"/>
      <c r="E23" s="21"/>
      <c r="F23" s="20"/>
      <c r="G23" s="20">
        <f>E23+C23</f>
        <v>160000</v>
      </c>
    </row>
    <row r="24" spans="1:7" x14ac:dyDescent="0.25">
      <c r="A24" s="1" t="s">
        <v>19</v>
      </c>
      <c r="B24" s="44"/>
      <c r="C24" s="45">
        <v>25100</v>
      </c>
      <c r="D24" s="21"/>
      <c r="E24" s="21">
        <f>'Adjusting Journal Entries(1)'!D30</f>
        <v>82620</v>
      </c>
      <c r="F24" s="20"/>
      <c r="G24" s="20">
        <f>E24+C24</f>
        <v>107720</v>
      </c>
    </row>
    <row r="25" spans="1:7" x14ac:dyDescent="0.25">
      <c r="A25" s="1" t="s">
        <v>73</v>
      </c>
      <c r="B25" s="44"/>
      <c r="C25" s="45">
        <v>375000</v>
      </c>
      <c r="D25" s="21"/>
      <c r="E25" s="21"/>
      <c r="F25" s="20"/>
      <c r="G25" s="20">
        <f>E25+C25</f>
        <v>375000</v>
      </c>
    </row>
    <row r="26" spans="1:7" x14ac:dyDescent="0.25">
      <c r="A26" s="1" t="s">
        <v>74</v>
      </c>
      <c r="B26" s="44"/>
      <c r="C26" s="45">
        <v>36000</v>
      </c>
      <c r="D26" s="21"/>
      <c r="E26" s="21"/>
      <c r="F26" s="20"/>
      <c r="G26" s="20">
        <f>E26+C26</f>
        <v>36000</v>
      </c>
    </row>
    <row r="27" spans="1:7" x14ac:dyDescent="0.25">
      <c r="A27" s="50" t="s">
        <v>125</v>
      </c>
      <c r="B27" s="44"/>
      <c r="C27" s="45"/>
      <c r="D27" s="21"/>
      <c r="E27" s="21">
        <f>'Adjusting Journal Entries(1)'!D15</f>
        <v>1026154.2</v>
      </c>
      <c r="F27" s="20"/>
      <c r="G27" s="20">
        <f>E27+C27</f>
        <v>1026154.2</v>
      </c>
    </row>
    <row r="28" spans="1:7" x14ac:dyDescent="0.25">
      <c r="A28" s="50" t="s">
        <v>107</v>
      </c>
      <c r="B28" s="44"/>
      <c r="C28" s="45"/>
      <c r="D28" s="21"/>
      <c r="E28" s="21">
        <f>'Adjusting Journal Entries(1)'!D12</f>
        <v>190000</v>
      </c>
      <c r="F28" s="20"/>
      <c r="G28" s="20">
        <f>E28+C28</f>
        <v>190000</v>
      </c>
    </row>
    <row r="29" spans="1:7" x14ac:dyDescent="0.25">
      <c r="A29" s="1" t="s">
        <v>78</v>
      </c>
      <c r="B29" s="44"/>
      <c r="C29" s="45">
        <v>100000</v>
      </c>
      <c r="D29" s="21"/>
      <c r="E29" s="21">
        <f>'Adjusting Journal Entries(1)'!D33</f>
        <v>147000</v>
      </c>
      <c r="F29" s="20"/>
      <c r="G29" s="20">
        <f>E29+C29</f>
        <v>247000</v>
      </c>
    </row>
    <row r="30" spans="1:7" x14ac:dyDescent="0.25">
      <c r="A30" s="1" t="s">
        <v>75</v>
      </c>
      <c r="B30" s="44"/>
      <c r="C30" s="45">
        <v>1377000</v>
      </c>
      <c r="D30" s="21"/>
      <c r="E30" s="21"/>
      <c r="F30" s="20"/>
      <c r="G30" s="20">
        <f t="shared" si="1"/>
        <v>1377000</v>
      </c>
    </row>
    <row r="31" spans="1:7" x14ac:dyDescent="0.25">
      <c r="A31" s="1" t="s">
        <v>76</v>
      </c>
      <c r="B31" s="44"/>
      <c r="C31" s="45">
        <v>1470000</v>
      </c>
      <c r="D31" s="21"/>
      <c r="E31" s="21"/>
      <c r="F31" s="20"/>
      <c r="G31" s="20">
        <f t="shared" si="1"/>
        <v>1470000</v>
      </c>
    </row>
    <row r="32" spans="1:7" x14ac:dyDescent="0.25">
      <c r="A32" s="1" t="s">
        <v>77</v>
      </c>
      <c r="B32" s="44"/>
      <c r="C32" s="45">
        <v>315000</v>
      </c>
      <c r="D32" s="21"/>
      <c r="E32" s="21"/>
      <c r="F32" s="20"/>
      <c r="G32" s="20">
        <f t="shared" si="1"/>
        <v>315000</v>
      </c>
    </row>
    <row r="33" spans="1:7" x14ac:dyDescent="0.25">
      <c r="A33" s="1" t="s">
        <v>12</v>
      </c>
      <c r="B33" s="44"/>
      <c r="C33" s="45">
        <v>739400</v>
      </c>
      <c r="D33" s="21">
        <f>'Adjusting Journal Entries(1)'!C32</f>
        <v>147000</v>
      </c>
      <c r="E33" s="21"/>
      <c r="F33" s="20">
        <f t="shared" si="0"/>
        <v>147000</v>
      </c>
      <c r="G33" s="20">
        <f t="shared" si="1"/>
        <v>739400</v>
      </c>
    </row>
    <row r="34" spans="1:7" x14ac:dyDescent="0.25">
      <c r="A34" s="1" t="s">
        <v>79</v>
      </c>
      <c r="B34" s="45">
        <v>500000</v>
      </c>
      <c r="C34" s="44"/>
      <c r="D34" s="21"/>
      <c r="E34" s="21"/>
      <c r="F34" s="20">
        <f t="shared" si="0"/>
        <v>500000</v>
      </c>
      <c r="G34" s="20"/>
    </row>
    <row r="35" spans="1:7" x14ac:dyDescent="0.25">
      <c r="A35" s="1" t="s">
        <v>80</v>
      </c>
      <c r="B35" s="45">
        <v>100000</v>
      </c>
      <c r="C35" s="44"/>
      <c r="D35" s="21"/>
      <c r="E35" s="21"/>
      <c r="F35" s="20">
        <f t="shared" si="0"/>
        <v>100000</v>
      </c>
      <c r="G35" s="20"/>
    </row>
    <row r="36" spans="1:7" x14ac:dyDescent="0.25">
      <c r="A36" s="1"/>
      <c r="B36" s="44"/>
      <c r="C36" s="44"/>
      <c r="D36" s="21"/>
      <c r="E36" s="21"/>
      <c r="F36" s="20"/>
      <c r="G36" s="20"/>
    </row>
    <row r="37" spans="1:7" x14ac:dyDescent="0.25">
      <c r="A37" s="1"/>
      <c r="B37" s="44"/>
      <c r="C37" s="44"/>
      <c r="D37" s="21"/>
      <c r="E37" s="21"/>
      <c r="F37" s="20"/>
      <c r="G37" s="20"/>
    </row>
    <row r="38" spans="1:7" x14ac:dyDescent="0.25">
      <c r="A38" s="1" t="s">
        <v>13</v>
      </c>
      <c r="B38" s="44"/>
      <c r="C38" s="45">
        <v>18561346</v>
      </c>
      <c r="D38" s="21"/>
      <c r="E38" s="21">
        <f>'Adjusting Journal Entries(1)'!D6</f>
        <v>300000</v>
      </c>
      <c r="F38" s="20"/>
      <c r="G38" s="20">
        <f t="shared" si="1"/>
        <v>18861346</v>
      </c>
    </row>
    <row r="39" spans="1:7" x14ac:dyDescent="0.25">
      <c r="A39" s="1" t="s">
        <v>14</v>
      </c>
      <c r="B39" s="45">
        <v>325000</v>
      </c>
      <c r="C39" s="44"/>
      <c r="D39" s="21"/>
      <c r="E39" s="21"/>
      <c r="F39" s="20">
        <f t="shared" si="0"/>
        <v>325000</v>
      </c>
      <c r="G39" s="20"/>
    </row>
    <row r="40" spans="1:7" x14ac:dyDescent="0.25">
      <c r="A40" s="1" t="s">
        <v>15</v>
      </c>
      <c r="B40" s="45">
        <v>539000</v>
      </c>
      <c r="C40" s="44"/>
      <c r="D40" s="21"/>
      <c r="E40" s="21"/>
      <c r="F40" s="20">
        <f t="shared" si="0"/>
        <v>539000</v>
      </c>
      <c r="G40" s="20"/>
    </row>
    <row r="41" spans="1:7" x14ac:dyDescent="0.25">
      <c r="A41" s="1" t="s">
        <v>16</v>
      </c>
      <c r="B41" s="45">
        <v>10200000</v>
      </c>
      <c r="C41" s="44"/>
      <c r="D41" s="21">
        <f>'Adjusting Journal Entries(1)'!C8+'Adjusting Journal Entries(1)'!C20</f>
        <v>198000</v>
      </c>
      <c r="E41" s="21"/>
      <c r="F41" s="20">
        <f t="shared" si="0"/>
        <v>10398000</v>
      </c>
      <c r="G41" s="20"/>
    </row>
    <row r="42" spans="1:7" x14ac:dyDescent="0.25">
      <c r="A42" s="1" t="s">
        <v>81</v>
      </c>
      <c r="B42" s="44"/>
      <c r="C42" s="45">
        <v>3085356</v>
      </c>
      <c r="D42" s="21"/>
      <c r="E42" s="21"/>
      <c r="F42" s="20"/>
      <c r="G42" s="20">
        <f t="shared" si="1"/>
        <v>3085356</v>
      </c>
    </row>
    <row r="43" spans="1:7" x14ac:dyDescent="0.25">
      <c r="A43" s="1" t="s">
        <v>82</v>
      </c>
      <c r="B43" s="44"/>
      <c r="C43" s="45">
        <v>56580</v>
      </c>
      <c r="D43" s="21"/>
      <c r="E43" s="21"/>
      <c r="F43" s="20"/>
      <c r="G43" s="20">
        <f t="shared" si="1"/>
        <v>56580</v>
      </c>
    </row>
    <row r="44" spans="1:7" x14ac:dyDescent="0.25">
      <c r="A44" s="1" t="s">
        <v>17</v>
      </c>
      <c r="B44" s="45">
        <v>337000</v>
      </c>
      <c r="C44" s="44"/>
      <c r="D44" s="21"/>
      <c r="E44" s="21"/>
      <c r="F44" s="20">
        <f t="shared" si="0"/>
        <v>337000</v>
      </c>
      <c r="G44" s="20"/>
    </row>
    <row r="45" spans="1:7" x14ac:dyDescent="0.25">
      <c r="A45" s="1" t="s">
        <v>83</v>
      </c>
      <c r="B45" s="44"/>
      <c r="C45" s="44"/>
      <c r="D45" s="21">
        <f>'Adjusting Journal Entries(1)'!C26</f>
        <v>275000</v>
      </c>
      <c r="E45" s="21"/>
      <c r="F45" s="20">
        <f t="shared" si="0"/>
        <v>275000</v>
      </c>
      <c r="G45" s="20"/>
    </row>
    <row r="46" spans="1:7" x14ac:dyDescent="0.25">
      <c r="A46" s="1" t="s">
        <v>84</v>
      </c>
      <c r="B46" s="45">
        <v>45920</v>
      </c>
      <c r="C46" s="44"/>
      <c r="D46" s="21"/>
      <c r="E46" s="21"/>
      <c r="F46" s="20">
        <f t="shared" si="0"/>
        <v>45920</v>
      </c>
      <c r="G46" s="20"/>
    </row>
    <row r="47" spans="1:7" x14ac:dyDescent="0.25">
      <c r="A47" s="1" t="s">
        <v>85</v>
      </c>
      <c r="B47" s="45">
        <v>157693</v>
      </c>
      <c r="C47" s="44"/>
      <c r="D47" s="21"/>
      <c r="E47" s="21"/>
      <c r="F47" s="20">
        <f t="shared" si="0"/>
        <v>157693</v>
      </c>
      <c r="G47" s="20"/>
    </row>
    <row r="48" spans="1:7" x14ac:dyDescent="0.25">
      <c r="A48" s="1" t="s">
        <v>86</v>
      </c>
      <c r="B48" s="45">
        <v>1924000</v>
      </c>
      <c r="C48" s="44"/>
      <c r="D48" s="21"/>
      <c r="E48" s="21"/>
      <c r="F48" s="20">
        <f t="shared" si="0"/>
        <v>1924000</v>
      </c>
      <c r="G48" s="20"/>
    </row>
    <row r="49" spans="1:7" x14ac:dyDescent="0.25">
      <c r="A49" s="50" t="s">
        <v>106</v>
      </c>
      <c r="B49" s="45"/>
      <c r="C49" s="44"/>
      <c r="D49" s="21">
        <f>'Adjusting Journal Entries(1)'!C11</f>
        <v>190000</v>
      </c>
      <c r="E49" s="21"/>
      <c r="F49" s="20">
        <f t="shared" si="0"/>
        <v>190000</v>
      </c>
      <c r="G49" s="20"/>
    </row>
    <row r="50" spans="1:7" x14ac:dyDescent="0.25">
      <c r="A50" s="1" t="s">
        <v>87</v>
      </c>
      <c r="B50" s="45">
        <v>85000</v>
      </c>
      <c r="C50" s="44"/>
      <c r="D50" s="21"/>
      <c r="E50" s="21"/>
      <c r="F50" s="20">
        <f t="shared" si="0"/>
        <v>85000</v>
      </c>
      <c r="G50" s="20"/>
    </row>
    <row r="51" spans="1:7" x14ac:dyDescent="0.25">
      <c r="A51" s="50" t="s">
        <v>122</v>
      </c>
      <c r="B51" s="45"/>
      <c r="C51" s="44"/>
      <c r="D51" s="21">
        <f>'Adjusting Journal Entries(1)'!C35</f>
        <v>117000</v>
      </c>
      <c r="E51" s="21"/>
      <c r="F51" s="20">
        <f t="shared" si="0"/>
        <v>117000</v>
      </c>
      <c r="G51" s="20"/>
    </row>
    <row r="52" spans="1:7" x14ac:dyDescent="0.25">
      <c r="A52" s="1" t="s">
        <v>88</v>
      </c>
      <c r="B52" s="51">
        <v>440000</v>
      </c>
      <c r="C52" s="46"/>
      <c r="D52" s="22"/>
      <c r="E52" s="22"/>
      <c r="F52" s="20">
        <f t="shared" si="0"/>
        <v>440000</v>
      </c>
      <c r="G52" s="20"/>
    </row>
    <row r="53" spans="1:7" x14ac:dyDescent="0.25">
      <c r="A53" s="1" t="s">
        <v>89</v>
      </c>
      <c r="B53" s="52">
        <v>800000</v>
      </c>
      <c r="C53" s="46"/>
      <c r="D53" s="22"/>
      <c r="E53" s="22"/>
      <c r="F53" s="20">
        <f t="shared" si="0"/>
        <v>800000</v>
      </c>
      <c r="G53" s="20"/>
    </row>
    <row r="54" spans="1:7" x14ac:dyDescent="0.25">
      <c r="A54" s="1" t="s">
        <v>90</v>
      </c>
      <c r="B54" s="52">
        <v>156000</v>
      </c>
      <c r="C54" s="46"/>
      <c r="D54" s="53"/>
      <c r="E54" s="22"/>
      <c r="F54" s="20">
        <f t="shared" si="0"/>
        <v>156000</v>
      </c>
      <c r="G54" s="20"/>
    </row>
    <row r="55" spans="1:7" x14ac:dyDescent="0.25">
      <c r="A55" s="1" t="s">
        <v>91</v>
      </c>
      <c r="B55" s="52">
        <v>170000</v>
      </c>
      <c r="C55" s="46"/>
      <c r="D55" s="53">
        <f>'Adjusting Journal Entries(1)'!C23</f>
        <v>112500</v>
      </c>
      <c r="E55" s="22"/>
      <c r="F55" s="20">
        <f t="shared" si="0"/>
        <v>282500</v>
      </c>
      <c r="G55" s="20"/>
    </row>
    <row r="56" spans="1:7" x14ac:dyDescent="0.25">
      <c r="A56" s="1" t="s">
        <v>92</v>
      </c>
      <c r="B56" s="52">
        <v>430000</v>
      </c>
      <c r="C56" s="46"/>
      <c r="D56" s="53"/>
      <c r="E56" s="22"/>
      <c r="F56" s="20">
        <f t="shared" si="0"/>
        <v>430000</v>
      </c>
      <c r="G56" s="20"/>
    </row>
    <row r="57" spans="1:7" x14ac:dyDescent="0.25">
      <c r="A57" s="50" t="s">
        <v>121</v>
      </c>
      <c r="B57" s="52"/>
      <c r="C57" s="46"/>
      <c r="D57" s="53">
        <f>'Adjusting Journal Entries(1)'!C17</f>
        <v>400000</v>
      </c>
      <c r="E57" s="22"/>
      <c r="F57" s="20">
        <f t="shared" si="0"/>
        <v>400000</v>
      </c>
      <c r="G57" s="20"/>
    </row>
    <row r="58" spans="1:7" x14ac:dyDescent="0.25">
      <c r="A58" s="1" t="s">
        <v>18</v>
      </c>
      <c r="B58" s="52">
        <v>95000</v>
      </c>
      <c r="C58" s="46"/>
      <c r="D58" s="53">
        <f>'Adjusting Journal Entries(1)'!C29</f>
        <v>82620</v>
      </c>
      <c r="E58" s="22"/>
      <c r="F58" s="20">
        <f t="shared" si="0"/>
        <v>177620</v>
      </c>
      <c r="G58" s="20"/>
    </row>
    <row r="59" spans="1:7" x14ac:dyDescent="0.25">
      <c r="A59" s="50" t="s">
        <v>109</v>
      </c>
      <c r="B59" s="52"/>
      <c r="C59" s="46"/>
      <c r="D59" s="53">
        <f>'Adjusting Journal Entries(1)'!C14</f>
        <v>1026154.2</v>
      </c>
      <c r="E59" s="22"/>
      <c r="F59" s="20">
        <f t="shared" si="0"/>
        <v>1026154.2</v>
      </c>
      <c r="G59" s="20"/>
    </row>
    <row r="60" spans="1:7" x14ac:dyDescent="0.25">
      <c r="A60" s="1" t="s">
        <v>94</v>
      </c>
      <c r="B60" s="52">
        <v>40398</v>
      </c>
      <c r="C60" s="46"/>
      <c r="D60" s="53"/>
      <c r="E60" s="22"/>
      <c r="F60" s="20">
        <f t="shared" si="0"/>
        <v>40398</v>
      </c>
      <c r="G60" s="20"/>
    </row>
    <row r="61" spans="1:7" x14ac:dyDescent="0.25">
      <c r="A61" s="1" t="s">
        <v>95</v>
      </c>
      <c r="B61" s="52">
        <v>300000</v>
      </c>
      <c r="C61" s="46"/>
      <c r="D61" s="22"/>
      <c r="E61" s="22"/>
      <c r="F61" s="20">
        <f t="shared" si="0"/>
        <v>300000</v>
      </c>
      <c r="G61" s="20"/>
    </row>
    <row r="62" spans="1:7" x14ac:dyDescent="0.25">
      <c r="A62" s="1" t="s">
        <v>96</v>
      </c>
      <c r="B62" s="52">
        <v>215662</v>
      </c>
      <c r="C62" s="46"/>
      <c r="D62" s="22"/>
      <c r="E62" s="22"/>
      <c r="F62" s="20">
        <f t="shared" si="0"/>
        <v>215662</v>
      </c>
      <c r="G62" s="20"/>
    </row>
    <row r="63" spans="1:7" x14ac:dyDescent="0.25">
      <c r="A63" s="1" t="s">
        <v>97</v>
      </c>
      <c r="B63" s="52">
        <v>200000</v>
      </c>
      <c r="C63" s="46"/>
      <c r="D63" s="22"/>
      <c r="E63" s="22"/>
      <c r="F63" s="20">
        <f t="shared" si="0"/>
        <v>200000</v>
      </c>
      <c r="G63" s="20"/>
    </row>
    <row r="64" spans="1:7" x14ac:dyDescent="0.25">
      <c r="A64" s="1" t="s">
        <v>98</v>
      </c>
      <c r="B64" s="52">
        <v>410000</v>
      </c>
      <c r="C64" s="46"/>
      <c r="D64" s="22"/>
      <c r="E64" s="22"/>
      <c r="F64" s="20">
        <f t="shared" si="0"/>
        <v>410000</v>
      </c>
      <c r="G64" s="20"/>
    </row>
    <row r="65" spans="1:7" x14ac:dyDescent="0.25">
      <c r="A65" s="1" t="s">
        <v>99</v>
      </c>
      <c r="B65" s="52">
        <v>336975</v>
      </c>
      <c r="C65" s="46"/>
      <c r="D65" s="22"/>
      <c r="E65" s="22"/>
      <c r="F65" s="20">
        <f t="shared" si="0"/>
        <v>336975</v>
      </c>
      <c r="G65" s="20"/>
    </row>
    <row r="66" spans="1:7" x14ac:dyDescent="0.25">
      <c r="A66" s="25" t="s">
        <v>150</v>
      </c>
      <c r="B66" s="68">
        <f>SUM(B7:B65)</f>
        <v>29555632</v>
      </c>
      <c r="C66" s="68">
        <f>SUM(C7:C65)</f>
        <v>29555632</v>
      </c>
      <c r="D66" s="68">
        <f>SUM(D7:D65)</f>
        <v>2848274.2</v>
      </c>
      <c r="E66" s="68">
        <f>SUM(E7:E65)</f>
        <v>2848274.2</v>
      </c>
      <c r="F66" s="68">
        <f>SUM(F7:F65)</f>
        <v>32403906.199999999</v>
      </c>
      <c r="G66" s="68">
        <f>SUM(G7:G65)</f>
        <v>32403906.199999999</v>
      </c>
    </row>
  </sheetData>
  <mergeCells count="8">
    <mergeCell ref="A1:G1"/>
    <mergeCell ref="A2:G2"/>
    <mergeCell ref="A3:G3"/>
    <mergeCell ref="B4:C4"/>
    <mergeCell ref="B5:C5"/>
    <mergeCell ref="D5:E5"/>
    <mergeCell ref="F4:G4"/>
    <mergeCell ref="F5:G5"/>
  </mergeCells>
  <phoneticPr fontId="4" type="noConversion"/>
  <printOptions headings="1"/>
  <pageMargins left="0.75" right="0.75" top="1" bottom="1" header="0.5" footer="0.5"/>
  <pageSetup scale="8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4"/>
  <sheetViews>
    <sheetView workbookViewId="0">
      <selection activeCell="B1" sqref="B1:D1"/>
    </sheetView>
  </sheetViews>
  <sheetFormatPr defaultRowHeight="13.2" x14ac:dyDescent="0.25"/>
  <cols>
    <col min="2" max="2" width="35.21875" bestFit="1" customWidth="1"/>
    <col min="3" max="4" width="11.109375" bestFit="1" customWidth="1"/>
  </cols>
  <sheetData>
    <row r="1" spans="2:7" x14ac:dyDescent="0.25">
      <c r="B1" s="43" t="s">
        <v>100</v>
      </c>
      <c r="C1" s="43"/>
      <c r="D1" s="43"/>
      <c r="E1" s="36"/>
      <c r="F1" s="36"/>
      <c r="G1" s="36"/>
    </row>
    <row r="2" spans="2:7" x14ac:dyDescent="0.25">
      <c r="B2" s="43" t="s">
        <v>27</v>
      </c>
      <c r="C2" s="43"/>
      <c r="D2" s="43"/>
      <c r="E2" s="36"/>
      <c r="F2" s="36"/>
      <c r="G2" s="36"/>
    </row>
    <row r="3" spans="2:7" x14ac:dyDescent="0.25">
      <c r="B3" s="43" t="s">
        <v>101</v>
      </c>
      <c r="C3" s="43"/>
      <c r="D3" s="43"/>
      <c r="E3" s="36"/>
      <c r="F3" s="36"/>
      <c r="G3" s="36"/>
    </row>
    <row r="4" spans="2:7" x14ac:dyDescent="0.25">
      <c r="B4" s="1"/>
      <c r="C4" s="1"/>
      <c r="D4" s="1"/>
    </row>
    <row r="5" spans="2:7" x14ac:dyDescent="0.25">
      <c r="B5" s="1" t="str">
        <f>'Adj Trial Balance (2)'!A38</f>
        <v>Sales</v>
      </c>
      <c r="C5" s="19">
        <f>'Adj Trial Balance (2)'!G38</f>
        <v>18861346</v>
      </c>
      <c r="D5" s="19"/>
    </row>
    <row r="6" spans="2:7" x14ac:dyDescent="0.25">
      <c r="B6" s="25" t="s">
        <v>28</v>
      </c>
      <c r="C6" s="19"/>
      <c r="D6" s="19"/>
    </row>
    <row r="7" spans="2:7" x14ac:dyDescent="0.25">
      <c r="B7" s="35" t="str">
        <f>'Adj Trial Balance (2)'!A39</f>
        <v>Sales Returns and Allowances</v>
      </c>
      <c r="C7" s="19">
        <f>'Adj Trial Balance (2)'!F39</f>
        <v>325000</v>
      </c>
      <c r="D7" s="19"/>
    </row>
    <row r="8" spans="2:7" x14ac:dyDescent="0.25">
      <c r="B8" s="35" t="str">
        <f>'Adj Trial Balance (2)'!A40</f>
        <v>Sales Discounts</v>
      </c>
      <c r="C8" s="19">
        <f>'Adj Trial Balance (2)'!F40</f>
        <v>539000</v>
      </c>
      <c r="D8" s="19"/>
    </row>
    <row r="9" spans="2:7" x14ac:dyDescent="0.25">
      <c r="B9" s="25" t="s">
        <v>29</v>
      </c>
      <c r="C9" s="19"/>
      <c r="D9" s="33">
        <f>C5-C7-C8</f>
        <v>17997346</v>
      </c>
    </row>
    <row r="10" spans="2:7" x14ac:dyDescent="0.25">
      <c r="B10" s="35" t="str">
        <f>'Adj Trial Balance (2)'!A41</f>
        <v>Cost of Goods Sold</v>
      </c>
      <c r="C10" s="19"/>
      <c r="D10" s="19">
        <f>'Adj Trial Balance (2)'!F41</f>
        <v>10398000</v>
      </c>
    </row>
    <row r="11" spans="2:7" x14ac:dyDescent="0.25">
      <c r="B11" s="25" t="s">
        <v>30</v>
      </c>
      <c r="C11" s="19"/>
      <c r="D11" s="33">
        <f>D9-D10</f>
        <v>7599346</v>
      </c>
    </row>
    <row r="12" spans="2:7" x14ac:dyDescent="0.25">
      <c r="B12" s="37" t="s">
        <v>31</v>
      </c>
      <c r="C12" s="19"/>
      <c r="D12" s="19"/>
    </row>
    <row r="13" spans="2:7" x14ac:dyDescent="0.25">
      <c r="B13" s="38" t="str">
        <f>'Adj Trial Balance (2)'!A44</f>
        <v>Advertising Expense</v>
      </c>
      <c r="C13" s="19">
        <f>'Adj Trial Balance (2)'!F44</f>
        <v>337000</v>
      </c>
      <c r="D13" s="19"/>
    </row>
    <row r="14" spans="2:7" x14ac:dyDescent="0.25">
      <c r="B14" s="38" t="str">
        <f>'Adj Trial Balance (2)'!A45</f>
        <v>Depreciation Expense</v>
      </c>
      <c r="C14" s="19">
        <f>'Adj Trial Balance (2)'!F45</f>
        <v>275000</v>
      </c>
      <c r="D14" s="19"/>
    </row>
    <row r="15" spans="2:7" x14ac:dyDescent="0.25">
      <c r="B15" s="38" t="str">
        <f>'Adj Trial Balance (2)'!A46</f>
        <v>Dues and subscriptions</v>
      </c>
      <c r="C15" s="19">
        <f>'Adj Trial Balance (2)'!F46</f>
        <v>45920</v>
      </c>
      <c r="D15" s="19"/>
    </row>
    <row r="16" spans="2:7" x14ac:dyDescent="0.25">
      <c r="B16" s="38" t="str">
        <f>'Adj Trial Balance (2)'!A47</f>
        <v>Miscellaneous Expense</v>
      </c>
      <c r="C16" s="19">
        <f>'Adj Trial Balance (2)'!F47</f>
        <v>157693</v>
      </c>
      <c r="D16" s="19"/>
    </row>
    <row r="17" spans="2:4" x14ac:dyDescent="0.25">
      <c r="B17" s="38" t="str">
        <f>'Adj Trial Balance (2)'!A48</f>
        <v>Wages - Employees</v>
      </c>
      <c r="C17" s="19">
        <f>'Adj Trial Balance (2)'!F48</f>
        <v>1924000</v>
      </c>
      <c r="D17" s="19"/>
    </row>
    <row r="18" spans="2:4" x14ac:dyDescent="0.25">
      <c r="B18" s="38" t="str">
        <f>'Adj Trial Balance (2)'!A49</f>
        <v>Vacation Expense</v>
      </c>
      <c r="C18" s="19">
        <f>'Adj Trial Balance (2)'!F49</f>
        <v>190000</v>
      </c>
      <c r="D18" s="19"/>
    </row>
    <row r="19" spans="2:4" x14ac:dyDescent="0.25">
      <c r="B19" s="38" t="str">
        <f>'Adj Trial Balance (2)'!A50</f>
        <v>Maintenance Expense</v>
      </c>
      <c r="C19" s="19">
        <f>'Adj Trial Balance (2)'!F50</f>
        <v>85000</v>
      </c>
      <c r="D19" s="19"/>
    </row>
    <row r="20" spans="2:4" x14ac:dyDescent="0.25">
      <c r="B20" s="38" t="str">
        <f>'Adj Trial Balance (2)'!A51</f>
        <v>Bad Debt expenses</v>
      </c>
      <c r="C20" s="19">
        <f>'Adj Trial Balance (2)'!F51</f>
        <v>117000</v>
      </c>
      <c r="D20" s="19"/>
    </row>
    <row r="21" spans="2:4" x14ac:dyDescent="0.25">
      <c r="B21" s="38" t="str">
        <f>'Adj Trial Balance (2)'!A52</f>
        <v>Travel &amp; Entertainment</v>
      </c>
      <c r="C21" s="19">
        <f>'Adj Trial Balance (2)'!F52</f>
        <v>440000</v>
      </c>
      <c r="D21" s="19"/>
    </row>
    <row r="22" spans="2:4" x14ac:dyDescent="0.25">
      <c r="B22" s="38" t="str">
        <f>'Adj Trial Balance (2)'!A53</f>
        <v>Office Wages</v>
      </c>
      <c r="C22" s="19">
        <f>'Adj Trial Balance (2)'!F53</f>
        <v>800000</v>
      </c>
      <c r="D22" s="19"/>
    </row>
    <row r="23" spans="2:4" x14ac:dyDescent="0.25">
      <c r="B23" s="38" t="str">
        <f>'Adj Trial Balance (2)'!A54</f>
        <v>Utilities Expenses</v>
      </c>
      <c r="C23" s="19">
        <f>'Adj Trial Balance (2)'!F54</f>
        <v>156000</v>
      </c>
      <c r="D23" s="19"/>
    </row>
    <row r="24" spans="2:4" x14ac:dyDescent="0.25">
      <c r="B24" s="38" t="str">
        <f>'Adj Trial Balance (2)'!A55</f>
        <v>Insurance</v>
      </c>
      <c r="C24" s="19">
        <f>'Adj Trial Balance (2)'!F55</f>
        <v>282500</v>
      </c>
      <c r="D24" s="19"/>
    </row>
    <row r="25" spans="2:4" x14ac:dyDescent="0.25">
      <c r="B25" s="38" t="str">
        <f>'Adj Trial Balance (2)'!A56</f>
        <v>Office Expenses</v>
      </c>
      <c r="C25" s="19">
        <f>'Adj Trial Balance (2)'!F56</f>
        <v>430000</v>
      </c>
      <c r="D25" s="19"/>
    </row>
    <row r="26" spans="2:4" x14ac:dyDescent="0.25">
      <c r="B26" s="38" t="str">
        <f>'Adj Trial Balance (2)'!A57</f>
        <v>R&amp;D Expense</v>
      </c>
      <c r="C26" s="19">
        <f>'Adj Trial Balance (2)'!F57</f>
        <v>400000</v>
      </c>
      <c r="D26" s="19"/>
    </row>
    <row r="27" spans="2:4" x14ac:dyDescent="0.25">
      <c r="B27" s="38" t="str">
        <f>'Adj Trial Balance (2)'!A60</f>
        <v>Telephone Expense</v>
      </c>
      <c r="C27" s="19">
        <f>'Adj Trial Balance (2)'!F60</f>
        <v>40398</v>
      </c>
      <c r="D27" s="19"/>
    </row>
    <row r="28" spans="2:4" x14ac:dyDescent="0.25">
      <c r="B28" s="38" t="str">
        <f>'Adj Trial Balance (2)'!A61</f>
        <v>Equipment Expense</v>
      </c>
      <c r="C28" s="19">
        <f>'Adj Trial Balance (2)'!F61</f>
        <v>300000</v>
      </c>
      <c r="D28" s="19"/>
    </row>
    <row r="29" spans="2:4" x14ac:dyDescent="0.25">
      <c r="B29" s="38" t="str">
        <f>'Adj Trial Balance (2)'!A62</f>
        <v>Property Taxes</v>
      </c>
      <c r="C29" s="19">
        <f>'Adj Trial Balance (2)'!F62</f>
        <v>215662</v>
      </c>
      <c r="D29" s="19"/>
    </row>
    <row r="30" spans="2:4" x14ac:dyDescent="0.25">
      <c r="B30" s="38" t="str">
        <f>'Adj Trial Balance (2)'!A63</f>
        <v xml:space="preserve">Accounting Consultants </v>
      </c>
      <c r="C30" s="19">
        <f>'Adj Trial Balance (2)'!F63</f>
        <v>200000</v>
      </c>
      <c r="D30" s="19"/>
    </row>
    <row r="31" spans="2:4" x14ac:dyDescent="0.25">
      <c r="B31" s="38" t="str">
        <f>'Adj Trial Balance (2)'!A64</f>
        <v>Legal Fees</v>
      </c>
      <c r="C31" s="19">
        <f>'Adj Trial Balance (2)'!F64</f>
        <v>410000</v>
      </c>
      <c r="D31" s="19"/>
    </row>
    <row r="32" spans="2:4" x14ac:dyDescent="0.25">
      <c r="B32" s="38" t="str">
        <f>'Adj Trial Balance (2)'!A65</f>
        <v>Payroll taxes</v>
      </c>
      <c r="C32" s="19">
        <f>'Adj Trial Balance (2)'!F65</f>
        <v>336975</v>
      </c>
      <c r="D32" s="19"/>
    </row>
    <row r="33" spans="2:4" x14ac:dyDescent="0.25">
      <c r="B33" s="25" t="s">
        <v>33</v>
      </c>
      <c r="C33" s="33"/>
      <c r="D33" s="33">
        <f>SUM(C13:C32)</f>
        <v>7143148</v>
      </c>
    </row>
    <row r="34" spans="2:4" x14ac:dyDescent="0.25">
      <c r="B34" s="25" t="s">
        <v>32</v>
      </c>
      <c r="C34" s="33"/>
      <c r="D34" s="33">
        <f>D11-D33</f>
        <v>456198</v>
      </c>
    </row>
    <row r="35" spans="2:4" x14ac:dyDescent="0.25">
      <c r="B35" s="12" t="s">
        <v>34</v>
      </c>
      <c r="C35" s="19"/>
      <c r="D35" s="19"/>
    </row>
    <row r="36" spans="2:4" x14ac:dyDescent="0.25">
      <c r="B36" s="38" t="str">
        <f>'Adj Trial Balance (2)'!A42</f>
        <v xml:space="preserve">Service Revenue </v>
      </c>
      <c r="C36" s="19">
        <f>'Adj Trial Balance (2)'!G42</f>
        <v>3085356</v>
      </c>
      <c r="D36" s="19"/>
    </row>
    <row r="37" spans="2:4" x14ac:dyDescent="0.25">
      <c r="B37" s="35" t="str">
        <f>'Adj Trial Balance (2)'!A43</f>
        <v>Investment Income</v>
      </c>
      <c r="C37" s="19">
        <f>'Adj Trial Balance (2)'!G43</f>
        <v>56580</v>
      </c>
      <c r="D37" s="19"/>
    </row>
    <row r="38" spans="2:4" x14ac:dyDescent="0.25">
      <c r="B38" s="35" t="str">
        <f>'Adj Trial Balance (2)'!A58</f>
        <v>Interest Expense</v>
      </c>
      <c r="C38" s="19">
        <f>-'Adj Trial Balance (2)'!F58</f>
        <v>-177620</v>
      </c>
      <c r="D38" s="19"/>
    </row>
    <row r="39" spans="2:4" x14ac:dyDescent="0.25">
      <c r="B39" s="12" t="s">
        <v>35</v>
      </c>
      <c r="C39" s="19"/>
      <c r="D39" s="19">
        <f>SUM(C36:C38)</f>
        <v>2964316</v>
      </c>
    </row>
    <row r="40" spans="2:4" x14ac:dyDescent="0.25">
      <c r="B40" s="25" t="s">
        <v>123</v>
      </c>
      <c r="C40" s="33"/>
      <c r="D40" s="33">
        <f>D39+D34</f>
        <v>3420514</v>
      </c>
    </row>
    <row r="41" spans="2:4" x14ac:dyDescent="0.25">
      <c r="B41" s="50" t="s">
        <v>124</v>
      </c>
      <c r="C41" s="19"/>
      <c r="D41" s="19">
        <f>D40*0.3</f>
        <v>1026154.2</v>
      </c>
    </row>
    <row r="42" spans="2:4" x14ac:dyDescent="0.25">
      <c r="B42" s="25" t="s">
        <v>36</v>
      </c>
      <c r="C42" s="33"/>
      <c r="D42" s="33">
        <f>D40-D41</f>
        <v>2394359.7999999998</v>
      </c>
    </row>
    <row r="43" spans="2:4" x14ac:dyDescent="0.25">
      <c r="C43" s="17"/>
      <c r="D43" s="17"/>
    </row>
    <row r="44" spans="2:4" x14ac:dyDescent="0.25">
      <c r="C44" s="17"/>
      <c r="D44" s="17"/>
    </row>
    <row r="45" spans="2:4" x14ac:dyDescent="0.25">
      <c r="C45" s="17"/>
      <c r="D45" s="17"/>
    </row>
    <row r="46" spans="2:4" x14ac:dyDescent="0.25">
      <c r="C46" s="17"/>
      <c r="D46" s="17"/>
    </row>
    <row r="47" spans="2:4" x14ac:dyDescent="0.25">
      <c r="C47" s="17"/>
      <c r="D47" s="17"/>
    </row>
    <row r="48" spans="2:4" x14ac:dyDescent="0.25">
      <c r="C48" s="17"/>
      <c r="D48" s="17"/>
    </row>
    <row r="49" spans="3:4" x14ac:dyDescent="0.25">
      <c r="C49" s="17"/>
      <c r="D49" s="17"/>
    </row>
    <row r="50" spans="3:4" x14ac:dyDescent="0.25">
      <c r="C50" s="17"/>
      <c r="D50" s="17"/>
    </row>
    <row r="51" spans="3:4" x14ac:dyDescent="0.25">
      <c r="C51" s="17"/>
      <c r="D51" s="17"/>
    </row>
    <row r="52" spans="3:4" x14ac:dyDescent="0.25">
      <c r="C52" s="17"/>
      <c r="D52" s="17"/>
    </row>
    <row r="53" spans="3:4" x14ac:dyDescent="0.25">
      <c r="C53" s="17"/>
      <c r="D53" s="17"/>
    </row>
    <row r="54" spans="3:4" x14ac:dyDescent="0.25">
      <c r="C54" s="17"/>
      <c r="D54" s="17"/>
    </row>
    <row r="55" spans="3:4" x14ac:dyDescent="0.25">
      <c r="C55" s="17"/>
      <c r="D55" s="17"/>
    </row>
    <row r="56" spans="3:4" x14ac:dyDescent="0.25">
      <c r="C56" s="17"/>
      <c r="D56" s="17"/>
    </row>
    <row r="57" spans="3:4" x14ac:dyDescent="0.25">
      <c r="C57" s="17"/>
      <c r="D57" s="17"/>
    </row>
    <row r="58" spans="3:4" x14ac:dyDescent="0.25">
      <c r="C58" s="17"/>
      <c r="D58" s="17"/>
    </row>
    <row r="59" spans="3:4" x14ac:dyDescent="0.25">
      <c r="C59" s="17"/>
      <c r="D59" s="17"/>
    </row>
    <row r="60" spans="3:4" x14ac:dyDescent="0.25">
      <c r="C60" s="17"/>
      <c r="D60" s="17"/>
    </row>
    <row r="61" spans="3:4" x14ac:dyDescent="0.25">
      <c r="C61" s="17"/>
      <c r="D61" s="17"/>
    </row>
    <row r="62" spans="3:4" x14ac:dyDescent="0.25">
      <c r="C62" s="17"/>
      <c r="D62" s="17"/>
    </row>
    <row r="63" spans="3:4" x14ac:dyDescent="0.25">
      <c r="C63" s="17"/>
      <c r="D63" s="17"/>
    </row>
    <row r="64" spans="3:4" x14ac:dyDescent="0.25">
      <c r="C64" s="17"/>
      <c r="D64" s="17"/>
    </row>
    <row r="65" spans="3:4" x14ac:dyDescent="0.25">
      <c r="C65" s="17"/>
      <c r="D65" s="17"/>
    </row>
    <row r="66" spans="3:4" x14ac:dyDescent="0.25">
      <c r="C66" s="17"/>
      <c r="D66" s="17"/>
    </row>
    <row r="67" spans="3:4" x14ac:dyDescent="0.25">
      <c r="C67" s="17"/>
      <c r="D67" s="17"/>
    </row>
    <row r="68" spans="3:4" x14ac:dyDescent="0.25">
      <c r="C68" s="17"/>
      <c r="D68" s="17"/>
    </row>
    <row r="69" spans="3:4" x14ac:dyDescent="0.25">
      <c r="C69" s="17"/>
      <c r="D69" s="17"/>
    </row>
    <row r="70" spans="3:4" x14ac:dyDescent="0.25">
      <c r="C70" s="17"/>
      <c r="D70" s="17"/>
    </row>
    <row r="71" spans="3:4" x14ac:dyDescent="0.25">
      <c r="C71" s="17"/>
      <c r="D71" s="17"/>
    </row>
    <row r="72" spans="3:4" x14ac:dyDescent="0.25">
      <c r="C72" s="17"/>
      <c r="D72" s="17"/>
    </row>
    <row r="73" spans="3:4" x14ac:dyDescent="0.25">
      <c r="C73" s="17"/>
      <c r="D73" s="17"/>
    </row>
    <row r="74" spans="3:4" x14ac:dyDescent="0.25">
      <c r="C74" s="17"/>
      <c r="D74" s="17"/>
    </row>
    <row r="75" spans="3:4" x14ac:dyDescent="0.25">
      <c r="C75" s="17"/>
      <c r="D75" s="17"/>
    </row>
    <row r="76" spans="3:4" x14ac:dyDescent="0.25">
      <c r="C76" s="17"/>
      <c r="D76" s="17"/>
    </row>
    <row r="77" spans="3:4" x14ac:dyDescent="0.25">
      <c r="C77" s="17"/>
      <c r="D77" s="17"/>
    </row>
    <row r="78" spans="3:4" x14ac:dyDescent="0.25">
      <c r="C78" s="17"/>
      <c r="D78" s="17"/>
    </row>
    <row r="79" spans="3:4" x14ac:dyDescent="0.25">
      <c r="C79" s="17"/>
      <c r="D79" s="17"/>
    </row>
    <row r="80" spans="3:4" x14ac:dyDescent="0.25">
      <c r="C80" s="17"/>
      <c r="D80" s="17"/>
    </row>
    <row r="81" spans="3:4" x14ac:dyDescent="0.25">
      <c r="C81" s="17"/>
      <c r="D81" s="17"/>
    </row>
    <row r="82" spans="3:4" x14ac:dyDescent="0.25">
      <c r="C82" s="17"/>
      <c r="D82" s="17"/>
    </row>
    <row r="83" spans="3:4" x14ac:dyDescent="0.25">
      <c r="C83" s="17"/>
      <c r="D83" s="17"/>
    </row>
    <row r="84" spans="3:4" x14ac:dyDescent="0.25">
      <c r="C84" s="17"/>
      <c r="D84" s="17"/>
    </row>
    <row r="85" spans="3:4" x14ac:dyDescent="0.25">
      <c r="C85" s="17"/>
      <c r="D85" s="17"/>
    </row>
    <row r="86" spans="3:4" x14ac:dyDescent="0.25">
      <c r="C86" s="17"/>
      <c r="D86" s="17"/>
    </row>
    <row r="87" spans="3:4" x14ac:dyDescent="0.25">
      <c r="C87" s="17"/>
      <c r="D87" s="17"/>
    </row>
    <row r="88" spans="3:4" x14ac:dyDescent="0.25">
      <c r="C88" s="17"/>
      <c r="D88" s="17"/>
    </row>
    <row r="89" spans="3:4" x14ac:dyDescent="0.25">
      <c r="C89" s="17"/>
      <c r="D89" s="17"/>
    </row>
    <row r="90" spans="3:4" x14ac:dyDescent="0.25">
      <c r="C90" s="17"/>
      <c r="D90" s="17"/>
    </row>
    <row r="91" spans="3:4" x14ac:dyDescent="0.25">
      <c r="C91" s="17"/>
      <c r="D91" s="17"/>
    </row>
    <row r="92" spans="3:4" x14ac:dyDescent="0.25">
      <c r="C92" s="17"/>
      <c r="D92" s="17"/>
    </row>
    <row r="93" spans="3:4" x14ac:dyDescent="0.25">
      <c r="C93" s="17"/>
      <c r="D93" s="17"/>
    </row>
    <row r="94" spans="3:4" x14ac:dyDescent="0.25">
      <c r="C94" s="17"/>
      <c r="D94" s="17"/>
    </row>
    <row r="95" spans="3:4" x14ac:dyDescent="0.25">
      <c r="C95" s="17"/>
      <c r="D95" s="17"/>
    </row>
    <row r="96" spans="3:4" x14ac:dyDescent="0.25">
      <c r="C96" s="17"/>
      <c r="D96" s="17"/>
    </row>
    <row r="97" spans="3:4" x14ac:dyDescent="0.25">
      <c r="C97" s="17"/>
      <c r="D97" s="17"/>
    </row>
    <row r="98" spans="3:4" x14ac:dyDescent="0.25">
      <c r="C98" s="17"/>
      <c r="D98" s="17"/>
    </row>
    <row r="99" spans="3:4" x14ac:dyDescent="0.25">
      <c r="C99" s="17"/>
      <c r="D99" s="17"/>
    </row>
    <row r="100" spans="3:4" x14ac:dyDescent="0.25">
      <c r="C100" s="17"/>
      <c r="D100" s="17"/>
    </row>
    <row r="101" spans="3:4" x14ac:dyDescent="0.25">
      <c r="C101" s="17"/>
      <c r="D101" s="17"/>
    </row>
    <row r="102" spans="3:4" x14ac:dyDescent="0.25">
      <c r="C102" s="17"/>
      <c r="D102" s="17"/>
    </row>
    <row r="103" spans="3:4" x14ac:dyDescent="0.25">
      <c r="C103" s="17"/>
      <c r="D103" s="17"/>
    </row>
    <row r="104" spans="3:4" x14ac:dyDescent="0.25">
      <c r="C104" s="17"/>
      <c r="D104" s="17"/>
    </row>
  </sheetData>
  <mergeCells count="3">
    <mergeCell ref="B1:D1"/>
    <mergeCell ref="B2:D2"/>
    <mergeCell ref="B3:D3"/>
  </mergeCells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"/>
  <sheetViews>
    <sheetView workbookViewId="0">
      <selection activeCell="B4" sqref="B4:D12"/>
    </sheetView>
  </sheetViews>
  <sheetFormatPr defaultRowHeight="13.2" x14ac:dyDescent="0.25"/>
  <cols>
    <col min="2" max="2" width="41.44140625" bestFit="1" customWidth="1"/>
    <col min="3" max="4" width="10.109375" bestFit="1" customWidth="1"/>
  </cols>
  <sheetData>
    <row r="1" spans="2:7" x14ac:dyDescent="0.25">
      <c r="B1" s="43" t="s">
        <v>100</v>
      </c>
      <c r="C1" s="43"/>
      <c r="D1" s="43"/>
      <c r="E1" s="36"/>
      <c r="F1" s="36"/>
      <c r="G1" s="36"/>
    </row>
    <row r="2" spans="2:7" x14ac:dyDescent="0.25">
      <c r="B2" s="43" t="s">
        <v>37</v>
      </c>
      <c r="C2" s="43"/>
      <c r="D2" s="43"/>
      <c r="E2" s="36"/>
      <c r="F2" s="36"/>
      <c r="G2" s="36"/>
    </row>
    <row r="3" spans="2:7" x14ac:dyDescent="0.25">
      <c r="B3" s="43" t="s">
        <v>126</v>
      </c>
      <c r="C3" s="43"/>
      <c r="D3" s="43"/>
      <c r="E3" s="36"/>
      <c r="F3" s="36"/>
      <c r="G3" s="36"/>
    </row>
    <row r="4" spans="2:7" x14ac:dyDescent="0.25">
      <c r="B4" s="1"/>
      <c r="C4" s="1"/>
      <c r="D4" s="1"/>
    </row>
    <row r="5" spans="2:7" x14ac:dyDescent="0.25">
      <c r="B5" s="50" t="s">
        <v>138</v>
      </c>
      <c r="C5" s="19">
        <f>'Adj Trial Balance (2)'!G31</f>
        <v>1470000</v>
      </c>
      <c r="D5" s="1"/>
    </row>
    <row r="6" spans="2:7" x14ac:dyDescent="0.25">
      <c r="B6" s="1" t="str">
        <f>'Adj Trial Balance (2)'!A32</f>
        <v>Paid-in Capital Common Stock</v>
      </c>
      <c r="C6" s="19">
        <f>'Adj Trial Balance (2)'!G32</f>
        <v>315000</v>
      </c>
      <c r="D6" s="19">
        <f>SUM(C5:C6)</f>
        <v>1785000</v>
      </c>
    </row>
    <row r="7" spans="2:7" x14ac:dyDescent="0.25">
      <c r="B7" s="50" t="s">
        <v>139</v>
      </c>
      <c r="C7" s="19">
        <f>'Adj Trial Balance (2)'!G33-'Adj Trial Balance (2)'!F33</f>
        <v>592400</v>
      </c>
      <c r="D7" s="19"/>
    </row>
    <row r="8" spans="2:7" x14ac:dyDescent="0.25">
      <c r="B8" s="50" t="s">
        <v>38</v>
      </c>
      <c r="C8" s="19">
        <f>'Income Statement(3)'!D42</f>
        <v>2394359.7999999998</v>
      </c>
      <c r="D8" s="19"/>
    </row>
    <row r="9" spans="2:7" x14ac:dyDescent="0.25">
      <c r="B9" s="54" t="s">
        <v>127</v>
      </c>
      <c r="C9" s="19">
        <f>-'Adj Trial Balance (2)'!F35</f>
        <v>-100000</v>
      </c>
      <c r="D9" s="19"/>
    </row>
    <row r="10" spans="2:7" x14ac:dyDescent="0.25">
      <c r="B10" s="12" t="s">
        <v>40</v>
      </c>
      <c r="C10" s="19"/>
      <c r="D10" s="19">
        <f>SUM(C7:C9)</f>
        <v>2886759.8</v>
      </c>
    </row>
    <row r="11" spans="2:7" x14ac:dyDescent="0.25">
      <c r="B11" s="50" t="s">
        <v>128</v>
      </c>
      <c r="C11" s="1"/>
      <c r="D11" s="19">
        <f>-'Adj Trial Balance (2)'!F34</f>
        <v>-500000</v>
      </c>
    </row>
    <row r="12" spans="2:7" x14ac:dyDescent="0.25">
      <c r="B12" s="25" t="s">
        <v>39</v>
      </c>
      <c r="C12" s="33"/>
      <c r="D12" s="33">
        <f>SUM(D5:D11)</f>
        <v>4171759.8</v>
      </c>
    </row>
  </sheetData>
  <mergeCells count="3">
    <mergeCell ref="B1:D1"/>
    <mergeCell ref="B2:D2"/>
    <mergeCell ref="B3:D3"/>
  </mergeCells>
  <phoneticPr fontId="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E20" sqref="E20"/>
    </sheetView>
  </sheetViews>
  <sheetFormatPr defaultRowHeight="13.2" x14ac:dyDescent="0.25"/>
  <cols>
    <col min="1" max="1" width="31.88671875" bestFit="1" customWidth="1"/>
    <col min="2" max="2" width="10.77734375" bestFit="1" customWidth="1"/>
    <col min="3" max="3" width="11.109375" bestFit="1" customWidth="1"/>
    <col min="5" max="5" width="33.109375" bestFit="1" customWidth="1"/>
    <col min="6" max="7" width="10.109375" bestFit="1" customWidth="1"/>
  </cols>
  <sheetData>
    <row r="1" spans="1:8" x14ac:dyDescent="0.25">
      <c r="A1" s="43" t="s">
        <v>100</v>
      </c>
      <c r="B1" s="43"/>
      <c r="C1" s="43"/>
      <c r="D1" s="43"/>
      <c r="E1" s="43"/>
      <c r="F1" s="43"/>
      <c r="G1" s="43"/>
      <c r="H1" s="36"/>
    </row>
    <row r="2" spans="1:8" x14ac:dyDescent="0.25">
      <c r="A2" s="43" t="s">
        <v>45</v>
      </c>
      <c r="B2" s="43"/>
      <c r="C2" s="43"/>
      <c r="D2" s="43"/>
      <c r="E2" s="43"/>
      <c r="F2" s="43"/>
      <c r="G2" s="43"/>
      <c r="H2" s="36"/>
    </row>
    <row r="3" spans="1:8" x14ac:dyDescent="0.25">
      <c r="A3" s="43" t="s">
        <v>126</v>
      </c>
      <c r="B3" s="43"/>
      <c r="C3" s="43"/>
      <c r="D3" s="43"/>
      <c r="E3" s="43"/>
      <c r="F3" s="43"/>
      <c r="G3" s="43"/>
      <c r="H3" s="36"/>
    </row>
    <row r="4" spans="1:8" x14ac:dyDescent="0.25">
      <c r="A4" s="1"/>
      <c r="B4" s="12"/>
      <c r="C4" s="1"/>
      <c r="D4" s="1"/>
      <c r="E4" s="1"/>
      <c r="F4" s="12"/>
      <c r="G4" s="1"/>
    </row>
    <row r="5" spans="1:8" x14ac:dyDescent="0.25">
      <c r="A5" s="24" t="s">
        <v>46</v>
      </c>
      <c r="B5" s="1"/>
      <c r="C5" s="1"/>
      <c r="D5" s="1"/>
      <c r="E5" s="25" t="s">
        <v>51</v>
      </c>
      <c r="F5" s="1"/>
      <c r="G5" s="26"/>
    </row>
    <row r="6" spans="1:8" x14ac:dyDescent="0.25">
      <c r="A6" s="24" t="s">
        <v>47</v>
      </c>
      <c r="B6" s="1"/>
      <c r="C6" s="1"/>
      <c r="D6" s="1"/>
      <c r="E6" s="24" t="s">
        <v>50</v>
      </c>
      <c r="F6" s="26"/>
      <c r="G6" s="26"/>
    </row>
    <row r="7" spans="1:8" x14ac:dyDescent="0.25">
      <c r="A7" s="31" t="str">
        <f>'Adj Trial Balance (2)'!A7</f>
        <v>Cash</v>
      </c>
      <c r="B7" s="26">
        <f>'Adj Trial Balance (2)'!F7</f>
        <v>850000</v>
      </c>
      <c r="C7" s="26"/>
      <c r="D7" s="26"/>
      <c r="E7" s="31" t="str">
        <f>'Adj Trial Balance (2)'!A22</f>
        <v>Accounts Payable</v>
      </c>
      <c r="F7" s="26">
        <f>'Adj Trial Balance (2)'!G22</f>
        <v>2289850</v>
      </c>
      <c r="G7" s="26"/>
    </row>
    <row r="8" spans="1:8" x14ac:dyDescent="0.25">
      <c r="A8" s="31" t="str">
        <f>'Adj Trial Balance (2)'!A8</f>
        <v>Cash Equivalents</v>
      </c>
      <c r="B8" s="26">
        <f>'Adj Trial Balance (2)'!F8</f>
        <v>76000</v>
      </c>
      <c r="C8" s="26"/>
      <c r="D8" s="26"/>
      <c r="E8" s="31" t="str">
        <f>'Adj Trial Balance (2)'!A23</f>
        <v>Salaries Payable</v>
      </c>
      <c r="F8" s="26">
        <f>'Adj Trial Balance (2)'!G23</f>
        <v>160000</v>
      </c>
      <c r="G8" s="26"/>
    </row>
    <row r="9" spans="1:8" x14ac:dyDescent="0.25">
      <c r="A9" s="31" t="str">
        <f xml:space="preserve"> 'Adj Trial Balance (2)'!A9</f>
        <v>Accounts Receivable</v>
      </c>
      <c r="B9" s="26">
        <f>'Adj Trial Balance (2)'!F9</f>
        <v>1950000</v>
      </c>
      <c r="C9" s="26"/>
      <c r="D9" s="26"/>
      <c r="E9" s="31" t="str">
        <f>'Adj Trial Balance (2)'!A24</f>
        <v>Interest Payable</v>
      </c>
      <c r="F9" s="26">
        <f>'Adj Trial Balance (2)'!G24</f>
        <v>107720</v>
      </c>
      <c r="G9" s="26"/>
    </row>
    <row r="10" spans="1:8" x14ac:dyDescent="0.25">
      <c r="A10" s="55" t="str">
        <f>'Adj Trial Balance (2)'!A10</f>
        <v>Allowance for Doubtful Accounts</v>
      </c>
      <c r="B10" s="26">
        <f>-'Adj Trial Balance (2)'!G10</f>
        <v>-167000</v>
      </c>
      <c r="C10" s="26"/>
      <c r="D10" s="26"/>
      <c r="E10" s="31" t="str">
        <f>'Adj Trial Balance (2)'!A25</f>
        <v>Unearned Revenue</v>
      </c>
      <c r="F10" s="26">
        <f>'Adj Trial Balance (2)'!G25</f>
        <v>375000</v>
      </c>
      <c r="G10" s="26"/>
    </row>
    <row r="11" spans="1:8" x14ac:dyDescent="0.25">
      <c r="A11" s="31" t="str">
        <f>'Adj Trial Balance (2)'!A11</f>
        <v>Merchandise Inventory</v>
      </c>
      <c r="B11" s="26">
        <f>'Adj Trial Balance (2)'!F11-'Adj Trial Balance (2)'!G11</f>
        <v>2552000</v>
      </c>
      <c r="C11" s="26"/>
      <c r="D11" s="26"/>
      <c r="E11" s="31" t="str">
        <f>'Adj Trial Balance (2)'!A26</f>
        <v>Payroll taxes payable</v>
      </c>
      <c r="F11" s="26">
        <f>'Adj Trial Balance (2)'!G26</f>
        <v>36000</v>
      </c>
      <c r="G11" s="1"/>
    </row>
    <row r="12" spans="1:8" x14ac:dyDescent="0.25">
      <c r="A12" s="31" t="str">
        <f>'Adj Trial Balance (2)'!A12</f>
        <v>Investments</v>
      </c>
      <c r="B12" s="26">
        <f>'Adj Trial Balance (2)'!F12-'Adj Trial Balance (2)'!G12</f>
        <v>1351735</v>
      </c>
      <c r="C12" s="26"/>
      <c r="D12" s="26"/>
      <c r="E12" s="31" t="str">
        <f>'Adj Trial Balance (2)'!A27</f>
        <v>Income Tax Payable</v>
      </c>
      <c r="F12" s="26">
        <f>'Adj Trial Balance (2)'!G27</f>
        <v>1026154.2</v>
      </c>
      <c r="G12" s="1"/>
    </row>
    <row r="13" spans="1:8" x14ac:dyDescent="0.25">
      <c r="A13" s="31" t="str">
        <f>'Adj Trial Balance (2)'!A13</f>
        <v>Prepaid Expenses</v>
      </c>
      <c r="B13" s="26">
        <f>'Adj Trial Balance (2)'!F13-'Adj Trial Balance (2)'!G13</f>
        <v>132686</v>
      </c>
      <c r="C13" s="26"/>
      <c r="D13" s="26"/>
      <c r="E13" s="31" t="str">
        <f>'Adj Trial Balance (2)'!A28</f>
        <v>Vacation Payable</v>
      </c>
      <c r="F13" s="26">
        <f>'Adj Trial Balance (2)'!G28</f>
        <v>190000</v>
      </c>
      <c r="G13" s="1"/>
    </row>
    <row r="14" spans="1:8" x14ac:dyDescent="0.25">
      <c r="A14" s="31" t="str">
        <f>'Adj Trial Balance (2)'!A14</f>
        <v>Other Current Assets</v>
      </c>
      <c r="B14" s="26">
        <f>'Adj Trial Balance (2)'!F14-'Adj Trial Balance (2)'!G14</f>
        <v>51063</v>
      </c>
      <c r="C14" s="26"/>
      <c r="D14" s="26"/>
      <c r="E14" s="31" t="str">
        <f>'Adj Trial Balance (2)'!A29</f>
        <v>Dividends Payable</v>
      </c>
      <c r="F14" s="26">
        <f>'Adj Trial Balance (2)'!G29</f>
        <v>247000</v>
      </c>
      <c r="G14" s="1"/>
    </row>
    <row r="15" spans="1:8" x14ac:dyDescent="0.25">
      <c r="A15" s="32" t="s">
        <v>55</v>
      </c>
      <c r="B15" s="29"/>
      <c r="C15" s="29">
        <f>SUM(B7:B14)</f>
        <v>6796484</v>
      </c>
      <c r="D15" s="26"/>
      <c r="E15" s="25" t="s">
        <v>60</v>
      </c>
      <c r="F15" s="1"/>
      <c r="G15" s="29">
        <f>SUM(F7:F14)</f>
        <v>4431724.2</v>
      </c>
    </row>
    <row r="16" spans="1:8" x14ac:dyDescent="0.25">
      <c r="A16" s="1"/>
      <c r="B16" s="1"/>
      <c r="C16" s="26"/>
      <c r="D16" s="26"/>
      <c r="E16" s="1"/>
      <c r="F16" s="1"/>
      <c r="G16" s="1"/>
    </row>
    <row r="17" spans="1:7" x14ac:dyDescent="0.25">
      <c r="A17" s="28" t="s">
        <v>57</v>
      </c>
      <c r="B17" s="26"/>
      <c r="C17" s="1"/>
      <c r="D17" s="1"/>
      <c r="E17" s="25" t="s">
        <v>58</v>
      </c>
      <c r="F17" s="26"/>
      <c r="G17" s="26"/>
    </row>
    <row r="18" spans="1:7" x14ac:dyDescent="0.25">
      <c r="A18" s="31" t="str">
        <f>'Adj Trial Balance (2)'!A15</f>
        <v>Land</v>
      </c>
      <c r="B18" s="26">
        <f>'Adj Trial Balance (2)'!F15-'Adj Trial Balance (2)'!G15</f>
        <v>620000</v>
      </c>
      <c r="C18" s="1"/>
      <c r="D18" s="29"/>
      <c r="E18" s="31" t="str">
        <f>'Adj Trial Balance (2)'!A30</f>
        <v>Long Term  Liabilities</v>
      </c>
      <c r="F18" s="26">
        <f>'Adj Trial Balance (2)'!G30</f>
        <v>1377000</v>
      </c>
      <c r="G18" s="26"/>
    </row>
    <row r="19" spans="1:7" x14ac:dyDescent="0.25">
      <c r="A19" s="31" t="str">
        <f>'Adj Trial Balance (2)'!A16</f>
        <v>Building</v>
      </c>
      <c r="B19" s="26">
        <f>'Adj Trial Balance (2)'!F16-'Adj Trial Balance (2)'!G16</f>
        <v>1750000</v>
      </c>
      <c r="C19" s="26"/>
      <c r="D19" s="26"/>
      <c r="E19" s="25" t="s">
        <v>59</v>
      </c>
      <c r="F19" s="25"/>
      <c r="G19" s="33">
        <f>F18</f>
        <v>1377000</v>
      </c>
    </row>
    <row r="20" spans="1:7" x14ac:dyDescent="0.25">
      <c r="A20" s="69" t="s">
        <v>129</v>
      </c>
      <c r="B20" s="26">
        <f>-'Adj Trial Balance (2)'!G17</f>
        <v>-1190000</v>
      </c>
      <c r="C20" s="26"/>
      <c r="D20" s="26"/>
      <c r="E20" s="34" t="s">
        <v>49</v>
      </c>
      <c r="F20" s="1"/>
      <c r="G20" s="33">
        <f>SUM(G15:G19)</f>
        <v>5808724.2000000002</v>
      </c>
    </row>
    <row r="21" spans="1:7" x14ac:dyDescent="0.25">
      <c r="A21" s="54" t="str">
        <f>'Adj Trial Balance (2)'!A18</f>
        <v>Equipment</v>
      </c>
      <c r="B21" s="26">
        <f>'Adj Trial Balance (2)'!F18</f>
        <v>974000</v>
      </c>
      <c r="C21" s="26"/>
      <c r="D21" s="26"/>
      <c r="E21" s="25"/>
      <c r="F21" s="26"/>
      <c r="G21" s="26"/>
    </row>
    <row r="22" spans="1:7" x14ac:dyDescent="0.25">
      <c r="A22" s="54" t="str">
        <f>'Adj Trial Balance (2)'!A19</f>
        <v xml:space="preserve">Research &amp; Development </v>
      </c>
      <c r="B22" s="26">
        <f>'Adj Trial Balance (2)'!F19-'Adj Trial Balance (2)'!G19</f>
        <v>180000</v>
      </c>
      <c r="C22" s="26"/>
      <c r="D22" s="26"/>
      <c r="E22" s="25" t="s">
        <v>52</v>
      </c>
      <c r="F22" s="26"/>
      <c r="G22" s="26"/>
    </row>
    <row r="23" spans="1:7" x14ac:dyDescent="0.25">
      <c r="A23" s="54" t="str">
        <f>'Adj Trial Balance (2)'!A20</f>
        <v>Other Intangible Assets</v>
      </c>
      <c r="B23" s="26">
        <f>'Adj Trial Balance (2)'!F20</f>
        <v>500000</v>
      </c>
      <c r="C23" s="26"/>
      <c r="D23" s="26"/>
      <c r="E23" s="27" t="str">
        <f>'Statement of SE(4) '!B5</f>
        <v>Common Stock ($10 par) 147,000 Shares issued</v>
      </c>
      <c r="F23" s="26">
        <f>'Statement of SE(4) '!C5</f>
        <v>1470000</v>
      </c>
      <c r="G23" s="26"/>
    </row>
    <row r="24" spans="1:7" x14ac:dyDescent="0.25">
      <c r="A24" s="54" t="str">
        <f>'Adj Trial Balance (2)'!A21</f>
        <v>Goodwill</v>
      </c>
      <c r="B24" s="26">
        <f>'Adj Trial Balance (2)'!F21</f>
        <v>350000</v>
      </c>
      <c r="C24" s="26"/>
      <c r="D24" s="26"/>
      <c r="E24" s="27" t="str">
        <f>'Statement of SE(4) '!B6</f>
        <v>Paid-in Capital Common Stock</v>
      </c>
      <c r="F24" s="26">
        <f>'Statement of SE(4) '!C6</f>
        <v>315000</v>
      </c>
      <c r="G24" s="1"/>
    </row>
    <row r="25" spans="1:7" x14ac:dyDescent="0.25">
      <c r="A25" s="30" t="s">
        <v>56</v>
      </c>
      <c r="B25" s="26"/>
      <c r="C25" s="29">
        <f>SUM(B18:B24)</f>
        <v>3184000</v>
      </c>
      <c r="D25" s="26"/>
      <c r="E25" s="50" t="s">
        <v>12</v>
      </c>
      <c r="F25" s="26">
        <f>'Statement of SE(4) '!D10</f>
        <v>2886759.8</v>
      </c>
      <c r="G25" s="1"/>
    </row>
    <row r="26" spans="1:7" x14ac:dyDescent="0.25">
      <c r="A26" s="50"/>
      <c r="B26" s="1"/>
      <c r="C26" s="1"/>
      <c r="D26" s="1"/>
      <c r="E26" s="27" t="s">
        <v>128</v>
      </c>
      <c r="F26" s="26">
        <f>'Statement of SE(4) '!D11</f>
        <v>-500000</v>
      </c>
      <c r="G26" s="26"/>
    </row>
    <row r="27" spans="1:7" x14ac:dyDescent="0.25">
      <c r="A27" s="1"/>
      <c r="B27" s="1"/>
      <c r="C27" s="1"/>
      <c r="D27" s="29"/>
      <c r="E27" s="28" t="s">
        <v>53</v>
      </c>
      <c r="F27" s="29"/>
      <c r="G27" s="29">
        <f>SUM(F23:F26)</f>
        <v>4171759.8</v>
      </c>
    </row>
    <row r="28" spans="1:7" x14ac:dyDescent="0.25">
      <c r="A28" s="25" t="s">
        <v>48</v>
      </c>
      <c r="B28" s="29"/>
      <c r="C28" s="29">
        <f>SUM(C15:C26)</f>
        <v>9980484</v>
      </c>
      <c r="D28" s="29"/>
      <c r="E28" s="28" t="s">
        <v>54</v>
      </c>
      <c r="F28" s="29"/>
      <c r="G28" s="29">
        <f>G27+G20</f>
        <v>9980484</v>
      </c>
    </row>
    <row r="29" spans="1:7" x14ac:dyDescent="0.25">
      <c r="B29" s="23"/>
      <c r="C29" s="23"/>
      <c r="D29" s="23"/>
      <c r="F29" s="23"/>
      <c r="G29" s="23"/>
    </row>
    <row r="30" spans="1:7" x14ac:dyDescent="0.25">
      <c r="F30" s="17"/>
    </row>
  </sheetData>
  <mergeCells count="3">
    <mergeCell ref="A1:G1"/>
    <mergeCell ref="A2:G2"/>
    <mergeCell ref="A3:G3"/>
  </mergeCells>
  <phoneticPr fontId="4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15" sqref="B15"/>
    </sheetView>
  </sheetViews>
  <sheetFormatPr defaultRowHeight="13.2" x14ac:dyDescent="0.25"/>
  <cols>
    <col min="1" max="1" width="18" customWidth="1"/>
    <col min="2" max="2" width="42.21875" bestFit="1" customWidth="1"/>
    <col min="3" max="3" width="12.44140625" bestFit="1" customWidth="1"/>
  </cols>
  <sheetData>
    <row r="1" spans="1:3" x14ac:dyDescent="0.25">
      <c r="A1" s="43" t="s">
        <v>22</v>
      </c>
      <c r="B1" s="43"/>
      <c r="C1" s="43"/>
    </row>
    <row r="2" spans="1:3" x14ac:dyDescent="0.25">
      <c r="A2" s="25"/>
      <c r="B2" s="1"/>
      <c r="C2" s="1"/>
    </row>
    <row r="3" spans="1:3" x14ac:dyDescent="0.25">
      <c r="A3" s="50" t="s">
        <v>23</v>
      </c>
      <c r="B3" s="56" t="s">
        <v>61</v>
      </c>
      <c r="C3" s="57">
        <f>'Balance Sheet(5)'!C15/'Balance Sheet(5)'!G15</f>
        <v>1.5335981422309628</v>
      </c>
    </row>
    <row r="4" spans="1:3" x14ac:dyDescent="0.25">
      <c r="A4" s="1"/>
      <c r="B4" s="1"/>
      <c r="C4" s="58"/>
    </row>
    <row r="5" spans="1:3" x14ac:dyDescent="0.25">
      <c r="A5" s="50" t="s">
        <v>130</v>
      </c>
      <c r="B5" s="59" t="s">
        <v>131</v>
      </c>
      <c r="C5" s="60">
        <f>'Income Statement(3)'!D11/'Income Statement(3)'!D9</f>
        <v>0.42224814703234576</v>
      </c>
    </row>
    <row r="6" spans="1:3" x14ac:dyDescent="0.25">
      <c r="A6" s="1"/>
      <c r="B6" s="1"/>
      <c r="C6" s="58"/>
    </row>
    <row r="7" spans="1:3" x14ac:dyDescent="0.25">
      <c r="A7" s="50" t="s">
        <v>132</v>
      </c>
      <c r="B7" s="59" t="s">
        <v>133</v>
      </c>
      <c r="C7" s="57">
        <f>'Balance Sheet(5)'!G20/'Balance Sheet(5)'!C28</f>
        <v>0.58200826733453004</v>
      </c>
    </row>
    <row r="8" spans="1:3" x14ac:dyDescent="0.25">
      <c r="A8" s="1"/>
      <c r="B8" s="1"/>
      <c r="C8" s="58"/>
    </row>
    <row r="9" spans="1:3" x14ac:dyDescent="0.25">
      <c r="A9" s="50" t="s">
        <v>134</v>
      </c>
      <c r="B9" s="59" t="s">
        <v>135</v>
      </c>
      <c r="C9" s="61">
        <f>'Income Statement(3)'!D42/147000</f>
        <v>16.288161904761903</v>
      </c>
    </row>
    <row r="10" spans="1:3" x14ac:dyDescent="0.25">
      <c r="A10" s="1"/>
      <c r="B10" s="1"/>
      <c r="C10" s="58"/>
    </row>
    <row r="11" spans="1:3" x14ac:dyDescent="0.25">
      <c r="A11" s="50" t="s">
        <v>136</v>
      </c>
      <c r="B11" s="59" t="s">
        <v>137</v>
      </c>
      <c r="C11" s="61">
        <f>'Balance Sheet(5)'!G27/147000</f>
        <v>28.379318367346936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>
      <selection activeCell="H22" sqref="H22"/>
    </sheetView>
  </sheetViews>
  <sheetFormatPr defaultRowHeight="13.2" x14ac:dyDescent="0.25"/>
  <cols>
    <col min="1" max="1" width="9.6640625" bestFit="1" customWidth="1"/>
    <col min="2" max="2" width="23.88671875" customWidth="1"/>
    <col min="3" max="3" width="12.33203125" customWidth="1"/>
    <col min="4" max="4" width="13.33203125" customWidth="1"/>
  </cols>
  <sheetData>
    <row r="1" spans="1:4" x14ac:dyDescent="0.25">
      <c r="B1" s="43" t="s">
        <v>100</v>
      </c>
      <c r="C1" s="43"/>
      <c r="D1" s="43"/>
    </row>
    <row r="2" spans="1:4" x14ac:dyDescent="0.25">
      <c r="B2" s="43" t="s">
        <v>44</v>
      </c>
      <c r="C2" s="43"/>
      <c r="D2" s="43"/>
    </row>
    <row r="3" spans="1:4" x14ac:dyDescent="0.25">
      <c r="B3" s="43" t="s">
        <v>101</v>
      </c>
      <c r="C3" s="43"/>
      <c r="D3" s="43"/>
    </row>
    <row r="4" spans="1:4" ht="14.4" x14ac:dyDescent="0.3">
      <c r="A4" s="13"/>
      <c r="B4" s="10" t="s">
        <v>25</v>
      </c>
      <c r="C4" s="8" t="s">
        <v>0</v>
      </c>
      <c r="D4" s="9" t="s">
        <v>1</v>
      </c>
    </row>
    <row r="5" spans="1:4" x14ac:dyDescent="0.25">
      <c r="A5" s="1"/>
      <c r="B5" s="1"/>
      <c r="C5" s="1"/>
      <c r="D5" s="1"/>
    </row>
    <row r="6" spans="1:4" x14ac:dyDescent="0.25">
      <c r="A6" s="18">
        <v>40908</v>
      </c>
      <c r="B6" s="12" t="s">
        <v>41</v>
      </c>
      <c r="C6" s="19">
        <f>'Income Statement(3)'!D9</f>
        <v>17997346</v>
      </c>
      <c r="D6" s="19"/>
    </row>
    <row r="7" spans="1:4" x14ac:dyDescent="0.25">
      <c r="A7" s="1"/>
      <c r="B7" s="1" t="str">
        <f>'Income Statement(3)'!B36</f>
        <v xml:space="preserve">Service Revenue </v>
      </c>
      <c r="C7" s="19">
        <f>'Income Statement(3)'!C36</f>
        <v>3085356</v>
      </c>
      <c r="D7" s="19"/>
    </row>
    <row r="8" spans="1:4" x14ac:dyDescent="0.25">
      <c r="A8" s="1"/>
      <c r="B8" s="1" t="str">
        <f>'Income Statement(3)'!B37</f>
        <v>Investment Income</v>
      </c>
      <c r="C8" s="19">
        <f>'Income Statement(3)'!C37</f>
        <v>56580</v>
      </c>
      <c r="D8" s="19"/>
    </row>
    <row r="9" spans="1:4" x14ac:dyDescent="0.25">
      <c r="A9" s="1"/>
      <c r="B9" s="12" t="s">
        <v>42</v>
      </c>
      <c r="C9" s="19"/>
      <c r="D9" s="19">
        <f>SUM(C6:C8)</f>
        <v>21139282</v>
      </c>
    </row>
    <row r="10" spans="1:4" x14ac:dyDescent="0.25">
      <c r="A10" s="1"/>
      <c r="B10" s="1"/>
      <c r="C10" s="19"/>
      <c r="D10" s="19"/>
    </row>
    <row r="11" spans="1:4" x14ac:dyDescent="0.25">
      <c r="A11" s="18">
        <v>40908</v>
      </c>
      <c r="B11" s="12" t="s">
        <v>42</v>
      </c>
      <c r="C11" s="19">
        <f>SUM(D12:D34)</f>
        <v>18744922.199999999</v>
      </c>
      <c r="D11" s="19"/>
    </row>
    <row r="12" spans="1:4" x14ac:dyDescent="0.25">
      <c r="A12" s="18"/>
      <c r="B12" s="12" t="str">
        <f>'Income Statement(3)'!B10</f>
        <v>Cost of Goods Sold</v>
      </c>
      <c r="C12" s="19"/>
      <c r="D12" s="19">
        <f>'Income Statement(3)'!D10</f>
        <v>10398000</v>
      </c>
    </row>
    <row r="13" spans="1:4" x14ac:dyDescent="0.25">
      <c r="A13" s="1"/>
      <c r="B13" s="1" t="str">
        <f>'Income Statement(3)'!B13</f>
        <v>Advertising Expense</v>
      </c>
      <c r="C13" s="19"/>
      <c r="D13" s="19">
        <f>'Income Statement(3)'!C13</f>
        <v>337000</v>
      </c>
    </row>
    <row r="14" spans="1:4" x14ac:dyDescent="0.25">
      <c r="A14" s="1"/>
      <c r="B14" s="1" t="str">
        <f>'Income Statement(3)'!B14</f>
        <v>Depreciation Expense</v>
      </c>
      <c r="C14" s="19"/>
      <c r="D14" s="19">
        <f>'Income Statement(3)'!C14</f>
        <v>275000</v>
      </c>
    </row>
    <row r="15" spans="1:4" x14ac:dyDescent="0.25">
      <c r="A15" s="1"/>
      <c r="B15" s="1" t="str">
        <f>'Income Statement(3)'!B15</f>
        <v>Dues and subscriptions</v>
      </c>
      <c r="C15" s="19"/>
      <c r="D15" s="19">
        <f>'Income Statement(3)'!C15</f>
        <v>45920</v>
      </c>
    </row>
    <row r="16" spans="1:4" x14ac:dyDescent="0.25">
      <c r="A16" s="1"/>
      <c r="B16" s="1" t="str">
        <f>'Income Statement(3)'!B16</f>
        <v>Miscellaneous Expense</v>
      </c>
      <c r="C16" s="19"/>
      <c r="D16" s="19">
        <f>'Income Statement(3)'!C16</f>
        <v>157693</v>
      </c>
    </row>
    <row r="17" spans="1:4" x14ac:dyDescent="0.25">
      <c r="A17" s="1"/>
      <c r="B17" s="1" t="str">
        <f>'Income Statement(3)'!B17</f>
        <v>Wages - Employees</v>
      </c>
      <c r="C17" s="19"/>
      <c r="D17" s="19">
        <f>'Income Statement(3)'!C17</f>
        <v>1924000</v>
      </c>
    </row>
    <row r="18" spans="1:4" x14ac:dyDescent="0.25">
      <c r="A18" s="1"/>
      <c r="B18" s="1" t="str">
        <f>'Income Statement(3)'!B18</f>
        <v>Vacation Expense</v>
      </c>
      <c r="C18" s="19"/>
      <c r="D18" s="19">
        <f>'Income Statement(3)'!C18</f>
        <v>190000</v>
      </c>
    </row>
    <row r="19" spans="1:4" x14ac:dyDescent="0.25">
      <c r="A19" s="1"/>
      <c r="B19" s="1" t="str">
        <f>'Income Statement(3)'!B19</f>
        <v>Maintenance Expense</v>
      </c>
      <c r="C19" s="19"/>
      <c r="D19" s="19">
        <f>'Income Statement(3)'!C19</f>
        <v>85000</v>
      </c>
    </row>
    <row r="20" spans="1:4" x14ac:dyDescent="0.25">
      <c r="A20" s="1"/>
      <c r="B20" s="1" t="str">
        <f>'Income Statement(3)'!B20</f>
        <v>Bad Debt expenses</v>
      </c>
      <c r="C20" s="19"/>
      <c r="D20" s="19">
        <f>'Income Statement(3)'!C20</f>
        <v>117000</v>
      </c>
    </row>
    <row r="21" spans="1:4" x14ac:dyDescent="0.25">
      <c r="A21" s="1"/>
      <c r="B21" s="1" t="str">
        <f>'Income Statement(3)'!B21</f>
        <v>Travel &amp; Entertainment</v>
      </c>
      <c r="C21" s="19"/>
      <c r="D21" s="19">
        <f>'Income Statement(3)'!C21</f>
        <v>440000</v>
      </c>
    </row>
    <row r="22" spans="1:4" x14ac:dyDescent="0.25">
      <c r="A22" s="1"/>
      <c r="B22" s="1" t="str">
        <f>'Income Statement(3)'!B22</f>
        <v>Office Wages</v>
      </c>
      <c r="C22" s="19"/>
      <c r="D22" s="19">
        <f>'Income Statement(3)'!C22</f>
        <v>800000</v>
      </c>
    </row>
    <row r="23" spans="1:4" x14ac:dyDescent="0.25">
      <c r="A23" s="1"/>
      <c r="B23" s="1" t="str">
        <f>'Income Statement(3)'!B23</f>
        <v>Utilities Expenses</v>
      </c>
      <c r="C23" s="19"/>
      <c r="D23" s="19">
        <f>'Income Statement(3)'!C23</f>
        <v>156000</v>
      </c>
    </row>
    <row r="24" spans="1:4" x14ac:dyDescent="0.25">
      <c r="A24" s="1"/>
      <c r="B24" s="1" t="str">
        <f>'Income Statement(3)'!B24</f>
        <v>Insurance</v>
      </c>
      <c r="C24" s="19"/>
      <c r="D24" s="19">
        <f>'Income Statement(3)'!C24</f>
        <v>282500</v>
      </c>
    </row>
    <row r="25" spans="1:4" x14ac:dyDescent="0.25">
      <c r="A25" s="1"/>
      <c r="B25" s="1" t="str">
        <f>'Income Statement(3)'!B25</f>
        <v>Office Expenses</v>
      </c>
      <c r="C25" s="19"/>
      <c r="D25" s="19">
        <f>'Income Statement(3)'!C25</f>
        <v>430000</v>
      </c>
    </row>
    <row r="26" spans="1:4" x14ac:dyDescent="0.25">
      <c r="A26" s="1"/>
      <c r="B26" s="1" t="str">
        <f>'Income Statement(3)'!B26</f>
        <v>R&amp;D Expense</v>
      </c>
      <c r="C26" s="19"/>
      <c r="D26" s="19">
        <f>'Income Statement(3)'!C26</f>
        <v>400000</v>
      </c>
    </row>
    <row r="27" spans="1:4" x14ac:dyDescent="0.25">
      <c r="A27" s="1"/>
      <c r="B27" s="1" t="str">
        <f>'Income Statement(3)'!B27</f>
        <v>Telephone Expense</v>
      </c>
      <c r="C27" s="19"/>
      <c r="D27" s="19">
        <f>'Income Statement(3)'!C27</f>
        <v>40398</v>
      </c>
    </row>
    <row r="28" spans="1:4" x14ac:dyDescent="0.25">
      <c r="A28" s="1"/>
      <c r="B28" s="1" t="str">
        <f>'Income Statement(3)'!B28</f>
        <v>Equipment Expense</v>
      </c>
      <c r="C28" s="19"/>
      <c r="D28" s="19">
        <f>'Income Statement(3)'!C28</f>
        <v>300000</v>
      </c>
    </row>
    <row r="29" spans="1:4" x14ac:dyDescent="0.25">
      <c r="A29" s="1"/>
      <c r="B29" s="1" t="str">
        <f>'Income Statement(3)'!B29</f>
        <v>Property Taxes</v>
      </c>
      <c r="C29" s="19"/>
      <c r="D29" s="19">
        <f>'Income Statement(3)'!C29</f>
        <v>215662</v>
      </c>
    </row>
    <row r="30" spans="1:4" x14ac:dyDescent="0.25">
      <c r="A30" s="1"/>
      <c r="B30" s="1" t="str">
        <f>'Income Statement(3)'!B30</f>
        <v xml:space="preserve">Accounting Consultants </v>
      </c>
      <c r="C30" s="19"/>
      <c r="D30" s="19">
        <f>'Income Statement(3)'!C30</f>
        <v>200000</v>
      </c>
    </row>
    <row r="31" spans="1:4" x14ac:dyDescent="0.25">
      <c r="A31" s="1"/>
      <c r="B31" s="1" t="str">
        <f>'Income Statement(3)'!B31</f>
        <v>Legal Fees</v>
      </c>
      <c r="C31" s="19"/>
      <c r="D31" s="19">
        <f>'Income Statement(3)'!C31</f>
        <v>410000</v>
      </c>
    </row>
    <row r="32" spans="1:4" x14ac:dyDescent="0.25">
      <c r="A32" s="1"/>
      <c r="B32" s="1" t="str">
        <f>'Income Statement(3)'!B32</f>
        <v>Payroll taxes</v>
      </c>
      <c r="C32" s="19"/>
      <c r="D32" s="19">
        <f>'Income Statement(3)'!C32</f>
        <v>336975</v>
      </c>
    </row>
    <row r="33" spans="1:4" x14ac:dyDescent="0.25">
      <c r="A33" s="1"/>
      <c r="B33" s="1" t="str">
        <f>'Income Statement(3)'!B38</f>
        <v>Interest Expense</v>
      </c>
      <c r="C33" s="19"/>
      <c r="D33" s="19">
        <f>-'Income Statement(3)'!C38</f>
        <v>177620</v>
      </c>
    </row>
    <row r="34" spans="1:4" x14ac:dyDescent="0.25">
      <c r="A34" s="1"/>
      <c r="B34" s="1" t="str">
        <f>'Income Statement(3)'!B41</f>
        <v>Income Tax 30%</v>
      </c>
      <c r="C34" s="19"/>
      <c r="D34" s="19">
        <f>'Income Statement(3)'!D41</f>
        <v>1026154.2</v>
      </c>
    </row>
    <row r="35" spans="1:4" x14ac:dyDescent="0.25">
      <c r="A35" s="1"/>
      <c r="B35" s="1"/>
      <c r="C35" s="19"/>
      <c r="D35" s="19"/>
    </row>
    <row r="36" spans="1:4" x14ac:dyDescent="0.25">
      <c r="A36" s="18">
        <v>40908</v>
      </c>
      <c r="B36" s="12" t="s">
        <v>42</v>
      </c>
      <c r="C36" s="19">
        <f>D9-C11</f>
        <v>2394359.8000000007</v>
      </c>
      <c r="D36" s="19"/>
    </row>
    <row r="37" spans="1:4" x14ac:dyDescent="0.25">
      <c r="A37" s="1"/>
      <c r="B37" s="12" t="s">
        <v>12</v>
      </c>
      <c r="C37" s="19"/>
      <c r="D37" s="19">
        <f>C36</f>
        <v>2394359.8000000007</v>
      </c>
    </row>
    <row r="38" spans="1:4" x14ac:dyDescent="0.25">
      <c r="A38" s="1"/>
      <c r="B38" s="1"/>
      <c r="C38" s="19"/>
      <c r="D38" s="19"/>
    </row>
    <row r="39" spans="1:4" x14ac:dyDescent="0.25">
      <c r="A39" s="18">
        <v>40908</v>
      </c>
      <c r="B39" s="12" t="s">
        <v>12</v>
      </c>
      <c r="C39" s="19">
        <f>D40</f>
        <v>100000</v>
      </c>
      <c r="D39" s="19"/>
    </row>
    <row r="40" spans="1:4" x14ac:dyDescent="0.25">
      <c r="A40" s="1"/>
      <c r="B40" s="12" t="s">
        <v>43</v>
      </c>
      <c r="C40" s="19"/>
      <c r="D40" s="19">
        <f>'Adj Trial Balance (2)'!F35</f>
        <v>100000</v>
      </c>
    </row>
    <row r="41" spans="1:4" x14ac:dyDescent="0.25">
      <c r="C41" s="17"/>
      <c r="D41" s="17"/>
    </row>
    <row r="42" spans="1:4" x14ac:dyDescent="0.25">
      <c r="C42" s="17"/>
      <c r="D42" s="17"/>
    </row>
    <row r="43" spans="1:4" x14ac:dyDescent="0.25">
      <c r="C43" s="17"/>
      <c r="D43" s="17"/>
    </row>
    <row r="44" spans="1:4" x14ac:dyDescent="0.25">
      <c r="C44" s="17"/>
      <c r="D44" s="17"/>
    </row>
    <row r="45" spans="1:4" x14ac:dyDescent="0.25">
      <c r="C45" s="17"/>
      <c r="D45" s="17"/>
    </row>
    <row r="46" spans="1:4" x14ac:dyDescent="0.25">
      <c r="C46" s="17"/>
      <c r="D46" s="17"/>
    </row>
    <row r="47" spans="1:4" x14ac:dyDescent="0.25">
      <c r="C47" s="17"/>
      <c r="D47" s="17"/>
    </row>
  </sheetData>
  <mergeCells count="3">
    <mergeCell ref="B1:D1"/>
    <mergeCell ref="B2:D2"/>
    <mergeCell ref="B3:D3"/>
  </mergeCells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Sheet1</vt:lpstr>
      <vt:lpstr>Adjusting Journal Entries(1)</vt:lpstr>
      <vt:lpstr>Adj Trial Balance (2)</vt:lpstr>
      <vt:lpstr>Income Statement(3)</vt:lpstr>
      <vt:lpstr>Statement of SE(4) </vt:lpstr>
      <vt:lpstr>Balance Sheet(5)</vt:lpstr>
      <vt:lpstr>Ratios(6)</vt:lpstr>
      <vt:lpstr>Closing Entries(7)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