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70" windowWidth="12390" windowHeight="9315" tabRatio="739" activeTab="2"/>
  </bookViews>
  <sheets>
    <sheet name="Proj. of Financials &amp; Valuation" sheetId="1" r:id="rId1"/>
    <sheet name="Projection of FCF" sheetId="2" r:id="rId2"/>
    <sheet name="Inputs" sheetId="3" r:id="rId3"/>
    <sheet name="WACC" sheetId="4" r:id="rId4"/>
    <sheet name="Historical Analysis" sheetId="5" r:id="rId5"/>
    <sheet name="Actual" sheetId="6" r:id="rId6"/>
  </sheets>
  <definedNames>
    <definedName name="ch5data">#REF!</definedName>
  </definedNames>
  <calcPr fullCalcOnLoad="1"/>
</workbook>
</file>

<file path=xl/comments1.xml><?xml version="1.0" encoding="utf-8"?>
<comments xmlns="http://schemas.openxmlformats.org/spreadsheetml/2006/main">
  <authors>
    <author>ron shrieves</author>
  </authors>
  <commentList>
    <comment ref="B2" authorId="0">
      <text>
        <r>
          <rPr>
            <b/>
            <sz val="9"/>
            <rFont val="Geneva"/>
            <family val="0"/>
          </rPr>
          <t xml:space="preserve">These are taken from the Actual tab. </t>
        </r>
      </text>
    </comment>
    <comment ref="A9" authorId="0">
      <text>
        <r>
          <rPr>
            <b/>
            <sz val="9"/>
            <rFont val="Geneva"/>
            <family val="0"/>
          </rPr>
          <t>Based on the projected interest rate and the prior year's short-term investments.</t>
        </r>
      </text>
    </comment>
    <comment ref="A10" authorId="0">
      <text>
        <r>
          <rPr>
            <b/>
            <sz val="9"/>
            <rFont val="Geneva"/>
            <family val="0"/>
          </rPr>
          <t>Based on the projected interest rate and the prior year's short-term and long-term debt.</t>
        </r>
      </text>
    </comment>
    <comment ref="A30" authorId="0">
      <text>
        <r>
          <rPr>
            <b/>
            <sz val="9"/>
            <rFont val="Geneva"/>
            <family val="0"/>
          </rPr>
          <t>This is estimated as the product of total net operating assets from the Projection of FCF tab and the long-term Debt/operating assets ratio from the Inputs tab.</t>
        </r>
      </text>
    </comment>
    <comment ref="A19" authorId="0">
      <text>
        <r>
          <rPr>
            <b/>
            <sz val="9"/>
            <rFont val="Geneva"/>
            <family val="0"/>
          </rPr>
          <t>Start (Part b) by setting this to zero.  In part g of this problem, you will create a formula that results in the "Accounting Miracle."</t>
        </r>
      </text>
    </comment>
    <comment ref="A28" authorId="0">
      <text>
        <r>
          <rPr>
            <b/>
            <sz val="9"/>
            <rFont val="Geneva"/>
            <family val="0"/>
          </rPr>
          <t>Start (Part b) by setting this to zero.  In part g of this problem, you will create a formula that results in the "Accounting Miracle."</t>
        </r>
      </text>
    </comment>
    <comment ref="A33" authorId="0">
      <text>
        <r>
          <rPr>
            <b/>
            <sz val="9"/>
            <rFont val="Geneva"/>
            <family val="0"/>
          </rPr>
          <t>Remember, this is computed as the prior year's retained earnings plus the addition to RE from the current year's earnings.</t>
        </r>
      </text>
    </comment>
    <comment ref="B39" authorId="0">
      <text>
        <r>
          <rPr>
            <b/>
            <sz val="9"/>
            <rFont val="Geneva"/>
            <family val="0"/>
          </rPr>
          <t>Calculate specifed assets as the sum of operating current assets and Net PPE.</t>
        </r>
      </text>
    </comment>
    <comment ref="B40" authorId="0">
      <text>
        <r>
          <rPr>
            <b/>
            <sz val="9"/>
            <rFont val="Geneva"/>
            <family val="0"/>
          </rPr>
          <t xml:space="preserve">Calculate specified liabilities as operating current liabilities plus long-term debt plus total common equity. </t>
        </r>
      </text>
    </comment>
    <comment ref="B41" authorId="0">
      <text>
        <r>
          <rPr>
            <b/>
            <sz val="9"/>
            <rFont val="Geneva"/>
            <family val="0"/>
          </rPr>
          <t xml:space="preserve">The asset-liability gap is just the difference between specified assets and specified liabilities. </t>
        </r>
      </text>
    </comment>
    <comment ref="B42" authorId="0">
      <text>
        <r>
          <rPr>
            <b/>
            <sz val="9"/>
            <rFont val="Geneva"/>
            <family val="0"/>
          </rPr>
          <t>The "discrepancy" is the difference between assets and liabilities plus owners equity.</t>
        </r>
      </text>
    </comment>
    <comment ref="A45" authorId="0">
      <text>
        <r>
          <rPr>
            <b/>
            <sz val="9"/>
            <rFont val="Geneva"/>
            <family val="0"/>
          </rPr>
          <t>Use results already calculated in the Projection of FCF tab.</t>
        </r>
      </text>
    </comment>
    <comment ref="A46" authorId="0">
      <text>
        <r>
          <rPr>
            <b/>
            <sz val="9"/>
            <rFont val="Geneva"/>
            <family val="0"/>
          </rPr>
          <t>Year-on-year growth rate in FCF. Note that growth rates from FCF entries going from negative to positive or positive to negative should be disregarded.</t>
        </r>
      </text>
    </comment>
    <comment ref="A47" authorId="0">
      <text>
        <r>
          <rPr>
            <b/>
            <sz val="9"/>
            <rFont val="Geneva"/>
            <family val="0"/>
          </rPr>
          <t>Obtained from the WACC tab, cell B25.</t>
        </r>
      </text>
    </comment>
    <comment ref="A50" authorId="0">
      <text>
        <r>
          <rPr>
            <b/>
            <sz val="9"/>
            <rFont val="Geneva"/>
            <family val="0"/>
          </rPr>
          <t>The present value formulas have already been entered.</t>
        </r>
      </text>
    </comment>
    <comment ref="H49" authorId="0">
      <text>
        <r>
          <rPr>
            <b/>
            <sz val="9"/>
            <rFont val="Geneva"/>
            <family val="0"/>
          </rPr>
          <t>Review the logic in Chapt 4, equation (4-5).</t>
        </r>
      </text>
    </comment>
    <comment ref="A49" authorId="0">
      <text>
        <r>
          <rPr>
            <b/>
            <sz val="9"/>
            <rFont val="Geneva"/>
            <family val="0"/>
          </rPr>
          <t>Here is where you apply the horizon value formula. The result here is more exact than the result shown in the text of the chapter, because the latter involves rounding error.</t>
        </r>
      </text>
    </comment>
    <comment ref="A57" authorId="0">
      <text>
        <r>
          <rPr>
            <b/>
            <sz val="9"/>
            <rFont val="Geneva"/>
            <family val="0"/>
          </rPr>
          <t>This figure is more exact than the result shown in the text of the chapter, because the latter involves rounding error.</t>
        </r>
      </text>
    </comment>
  </commentList>
</comments>
</file>

<file path=xl/comments2.xml><?xml version="1.0" encoding="utf-8"?>
<comments xmlns="http://schemas.openxmlformats.org/spreadsheetml/2006/main">
  <authors>
    <author>ron shrieves</author>
  </authors>
  <commentList>
    <comment ref="C4" authorId="0">
      <text>
        <r>
          <rPr>
            <b/>
            <sz val="9"/>
            <rFont val="Geneva"/>
            <family val="0"/>
          </rPr>
          <t>These are taken from the Actual tab. You should take a look at the formulas used.</t>
        </r>
      </text>
    </comment>
  </commentList>
</comments>
</file>

<file path=xl/comments3.xml><?xml version="1.0" encoding="utf-8"?>
<comments xmlns="http://schemas.openxmlformats.org/spreadsheetml/2006/main">
  <authors>
    <author>ron shrieves</author>
  </authors>
  <commentList>
    <comment ref="A5" authorId="0">
      <text>
        <r>
          <rPr>
            <b/>
            <sz val="9"/>
            <rFont val="Geneva"/>
            <family val="0"/>
          </rPr>
          <t>Pigeon River has to improve profitability before they seek to expand sales, so marketing will be secondary to cost control until 2009 and later.</t>
        </r>
      </text>
    </comment>
    <comment ref="A6" authorId="0">
      <text>
        <r>
          <rPr>
            <b/>
            <sz val="9"/>
            <rFont val="Geneva"/>
            <family val="0"/>
          </rPr>
          <t>By comparison with other breweries, Pigeon River currently has very high COGS/Sales, but expects to approach the industry average over the next several years.</t>
        </r>
      </text>
    </comment>
    <comment ref="A7" authorId="0">
      <text>
        <r>
          <rPr>
            <b/>
            <sz val="9"/>
            <rFont val="Geneva"/>
            <family val="0"/>
          </rPr>
          <t>Likewsie, Pigeon River expects substantial impprovements in SGA/Sales as it improves toward industry norms.</t>
        </r>
      </text>
    </comment>
    <comment ref="A10" authorId="0">
      <text>
        <r>
          <rPr>
            <b/>
            <sz val="9"/>
            <rFont val="Geneva"/>
            <family val="0"/>
          </rPr>
          <t>Pigeon River's cash balances are bloated, and management sees substantial opportunity for improvement in this area.</t>
        </r>
      </text>
    </comment>
    <comment ref="A11" authorId="0">
      <text>
        <r>
          <rPr>
            <b/>
            <sz val="9"/>
            <rFont val="Geneva"/>
            <family val="0"/>
          </rPr>
          <t>Inventory/Sales is also high by industry standards, and management believes slight improvement is likely.</t>
        </r>
      </text>
    </comment>
    <comment ref="A19" authorId="0">
      <text>
        <r>
          <rPr>
            <b/>
            <sz val="9"/>
            <rFont val="Geneva"/>
            <family val="0"/>
          </rPr>
          <t>The payment of dividends is not likely for the foreseeable future.</t>
        </r>
      </text>
    </comment>
  </commentList>
</comments>
</file>

<file path=xl/comments5.xml><?xml version="1.0" encoding="utf-8"?>
<comments xmlns="http://schemas.openxmlformats.org/spreadsheetml/2006/main">
  <authors>
    <author>Phillip Daves</author>
    <author>ron shrieves</author>
  </authors>
  <commentList>
    <comment ref="E18" authorId="0">
      <text>
        <r>
          <rPr>
            <b/>
            <sz val="8"/>
            <rFont val="Tahoma"/>
            <family val="0"/>
          </rPr>
          <t>Use the =average function</t>
        </r>
      </text>
    </comment>
    <comment ref="A9" authorId="1">
      <text>
        <r>
          <rPr>
            <b/>
            <sz val="9"/>
            <rFont val="Geneva"/>
            <family val="0"/>
          </rPr>
          <t>Operating current assets less operating current liabilities.</t>
        </r>
      </text>
    </comment>
    <comment ref="A10" authorId="1">
      <text>
        <r>
          <rPr>
            <b/>
            <sz val="9"/>
            <rFont val="Geneva"/>
            <family val="0"/>
          </rPr>
          <t>Net PPE.</t>
        </r>
      </text>
    </comment>
    <comment ref="A11" authorId="1">
      <text>
        <r>
          <rPr>
            <b/>
            <sz val="9"/>
            <rFont val="Geneva"/>
            <family val="0"/>
          </rPr>
          <t>Sum of net operating working capital and net operating long term assets.</t>
        </r>
      </text>
    </comment>
    <comment ref="A14" authorId="1">
      <text>
        <r>
          <rPr>
            <b/>
            <sz val="9"/>
            <rFont val="Geneva"/>
            <family val="0"/>
          </rPr>
          <t>Percentage change from prior year.</t>
        </r>
      </text>
    </comment>
    <comment ref="A12" authorId="1">
      <text>
        <r>
          <rPr>
            <b/>
            <sz val="9"/>
            <rFont val="Geneva"/>
            <family val="0"/>
          </rPr>
          <t>Increase in total net operating assets from prior year.</t>
        </r>
      </text>
    </comment>
    <comment ref="A6" authorId="1">
      <text>
        <r>
          <rPr>
            <b/>
            <sz val="9"/>
            <rFont val="Geneva"/>
            <family val="0"/>
          </rPr>
          <t xml:space="preserve">Use the data from the actual income statements. First, click on cell B7, and enter an equal sign ("="). Then using the mouse to navigate, click on the Actuals tab, find the cell with operating income for 2001, and click on it. Then just hit the "return" key. The result should be a formula with "=Actual!B10". </t>
        </r>
      </text>
    </comment>
    <comment ref="A7" authorId="1">
      <text>
        <r>
          <rPr>
            <b/>
            <sz val="9"/>
            <rFont val="Geneva"/>
            <family val="0"/>
          </rPr>
          <t>Multiply the tax rate times the operating income in the cell above. Calculate the tax rate by using the ratio of taxes to net income from the income statement in the Actual tab, or you can use the tax rate calculation from cells in row 33 below.</t>
        </r>
      </text>
    </comment>
  </commentList>
</comments>
</file>

<file path=xl/sharedStrings.xml><?xml version="1.0" encoding="utf-8"?>
<sst xmlns="http://schemas.openxmlformats.org/spreadsheetml/2006/main" count="233" uniqueCount="132">
  <si>
    <t>3-year Average</t>
  </si>
  <si>
    <t>COGS / Sales</t>
  </si>
  <si>
    <t>SGA / Sales</t>
  </si>
  <si>
    <t>Depreciation / Net PPE</t>
  </si>
  <si>
    <t>Ratios to calculate operating capital</t>
  </si>
  <si>
    <t>Cash / Sales</t>
  </si>
  <si>
    <t>Inventory/ Sales</t>
  </si>
  <si>
    <t>Accts. Rec. / Sales</t>
  </si>
  <si>
    <t>Net PPE / Sales</t>
  </si>
  <si>
    <t>Accts. Pay./ Sales</t>
  </si>
  <si>
    <t>Accruals / Sales</t>
  </si>
  <si>
    <t>Ratios to calculate operating taxes</t>
  </si>
  <si>
    <t>Tax Rate (Taxes/EBT)</t>
  </si>
  <si>
    <t>Taxes</t>
  </si>
  <si>
    <t>Dividends</t>
  </si>
  <si>
    <t>Total current assets</t>
  </si>
  <si>
    <t>Total assets</t>
  </si>
  <si>
    <t>Total current liabilities</t>
  </si>
  <si>
    <t>Long-term debt</t>
  </si>
  <si>
    <t>Total liabilities</t>
  </si>
  <si>
    <t>Total common equity</t>
  </si>
  <si>
    <t>Total liabilities and equity</t>
  </si>
  <si>
    <t>NOPAT</t>
  </si>
  <si>
    <t>Cash</t>
  </si>
  <si>
    <t>Inventory</t>
  </si>
  <si>
    <t>Accounts receivable</t>
  </si>
  <si>
    <t>Accounts payable</t>
  </si>
  <si>
    <t>Accrued expenses</t>
  </si>
  <si>
    <t>Short-term debt</t>
  </si>
  <si>
    <t>Retained earnings</t>
  </si>
  <si>
    <t>Depreciation</t>
  </si>
  <si>
    <t>Interest expense</t>
  </si>
  <si>
    <t>Operating profit</t>
  </si>
  <si>
    <t>Free Cash Flow</t>
  </si>
  <si>
    <t>Actual</t>
  </si>
  <si>
    <t>Projected</t>
  </si>
  <si>
    <t>Income Statement</t>
  </si>
  <si>
    <t>Net Sales</t>
  </si>
  <si>
    <t>Interest income</t>
  </si>
  <si>
    <t>Earnings before taxes</t>
  </si>
  <si>
    <t>growth rate in free cash flow</t>
  </si>
  <si>
    <t>Cost Of Goods Sold</t>
  </si>
  <si>
    <t xml:space="preserve">Selling, general &amp; administrative </t>
  </si>
  <si>
    <t>After-tax cost of long-term debt=</t>
  </si>
  <si>
    <t>Calculation of WACC</t>
  </si>
  <si>
    <t>Beta=</t>
  </si>
  <si>
    <t>discrepancy</t>
  </si>
  <si>
    <t>Estimated price per share, end of 2003 fiscal year</t>
  </si>
  <si>
    <t>= 1 - debt ratio</t>
  </si>
  <si>
    <t>Horizon value</t>
  </si>
  <si>
    <t>Judgment, based on historical ratios in Hist Analys sheet and market conditions.</t>
  </si>
  <si>
    <t>Estimate Cost of Equity</t>
  </si>
  <si>
    <t>Proportions of Long-term Debt and Equity Financing</t>
  </si>
  <si>
    <t>Cost of Debt</t>
  </si>
  <si>
    <t>Projected Parameters</t>
  </si>
  <si>
    <t>Total value of firm</t>
  </si>
  <si>
    <t xml:space="preserve"> Calculation of Historical Ratios</t>
  </si>
  <si>
    <t>Ratios to calculate operating profit</t>
  </si>
  <si>
    <t>Ratios to calculate operating proft</t>
  </si>
  <si>
    <t>Value of all debt, preferred stock, and other nonoperating liabilities</t>
  </si>
  <si>
    <t>Value of equity</t>
  </si>
  <si>
    <t>Total operating current assets</t>
  </si>
  <si>
    <t>WACC=</t>
  </si>
  <si>
    <t>Total net operating assets</t>
  </si>
  <si>
    <t>Total operating current liabilities</t>
  </si>
  <si>
    <t>making the sheets balance</t>
  </si>
  <si>
    <t>free cash flow</t>
  </si>
  <si>
    <t>specified assets</t>
  </si>
  <si>
    <t>specified liabilities</t>
  </si>
  <si>
    <t>Dividend and debt ratios</t>
  </si>
  <si>
    <t>Dividend policy: growth rate</t>
  </si>
  <si>
    <t>Long-term Debt / operating assets</t>
  </si>
  <si>
    <t>Interest Rates</t>
  </si>
  <si>
    <t>Interest rate on short-term invest.</t>
  </si>
  <si>
    <t>Interest rate on debt</t>
  </si>
  <si>
    <t>asset-liability gap</t>
  </si>
  <si>
    <t>Determine total firm value, then deduct the value of nonequity claims to arrive at the value of equity, and finally, calculate per share value.</t>
  </si>
  <si>
    <t>Net income</t>
  </si>
  <si>
    <t>Additions to RE</t>
  </si>
  <si>
    <t>Balance sheet</t>
  </si>
  <si>
    <t>Short term investments</t>
  </si>
  <si>
    <t>Net PP&amp;E</t>
  </si>
  <si>
    <t>Common stock</t>
  </si>
  <si>
    <t>Operating Income</t>
  </si>
  <si>
    <t>Tax on Operating Income (40%)</t>
  </si>
  <si>
    <t>Net Operating WC</t>
  </si>
  <si>
    <t>Net Operating Long Term Assets</t>
  </si>
  <si>
    <t>Total Net Operating Assets</t>
  </si>
  <si>
    <t>Investment in net operating assets</t>
  </si>
  <si>
    <t>growth in FCF</t>
  </si>
  <si>
    <t>ROIC</t>
  </si>
  <si>
    <t>na</t>
  </si>
  <si>
    <t>Sales growth rate</t>
  </si>
  <si>
    <t>Cost of Capital</t>
  </si>
  <si>
    <t>WACC</t>
  </si>
  <si>
    <t>Risk-free rate=</t>
  </si>
  <si>
    <t>Market risk premium =</t>
  </si>
  <si>
    <t>Cost of equity=</t>
  </si>
  <si>
    <t>Annual Financial Information (thousands of dollars)</t>
  </si>
  <si>
    <t>Pigeon River Brown Ale</t>
  </si>
  <si>
    <t>Historical Free Cash Flow Calculations (dollar amounts in thousands)</t>
  </si>
  <si>
    <t>Free Cash Flow Calculations ($ thousands)</t>
  </si>
  <si>
    <t>Pigeon River Brown Ale has recently begun a restructuring program under a new management team. These inputs for 2004 through 2010 are based on the information provided by the new team, and reflect their optimism about future financial performance.</t>
  </si>
  <si>
    <t>Prob 7-3, Part c. Calculating the value of operations and stock price.</t>
  </si>
  <si>
    <t>Prob 7-3, Parts a &amp; b, continued. First complete the items related operations that were determined in the Projection of FCF tab. Use Short-term investments and Short-term debt as needed for balancing Assets and Total liabilities and equity.</t>
  </si>
  <si>
    <t>Prob 7-3, Parts a &amp; b. Using the ratios and growth rates from the Inputs tab, enter formulas to calculate the projections needed for determining free cash flow for 2004 through 2010.  Then move on to the Proj. of Financials &amp; Valuation tab to complete the financial statement projections and intrinsic value estimation.</t>
  </si>
  <si>
    <t>FCF</t>
  </si>
  <si>
    <t>op WC</t>
  </si>
  <si>
    <t>Number of shares (thousands)</t>
  </si>
  <si>
    <t>valuation ($ thousands)</t>
  </si>
  <si>
    <t>Income Statement ($ thousands)</t>
  </si>
  <si>
    <t>Balance sheet ($ thousands)</t>
  </si>
  <si>
    <t>Value of operations</t>
  </si>
  <si>
    <t>Value of investments</t>
  </si>
  <si>
    <t>Current market price of stock=</t>
  </si>
  <si>
    <t>Shares of common stock outstanding (thousands)=</t>
  </si>
  <si>
    <t>Current market value of equity=</t>
  </si>
  <si>
    <t>Book value of long-term debt=</t>
  </si>
  <si>
    <t>Current ratio of book value of debt to sum of book value of debt and market value of equity=</t>
  </si>
  <si>
    <t>Target ratio of book value of debt to sum of book value of debt and market value of equity=</t>
  </si>
  <si>
    <t>Target ratio of market value of equity to sum of book value of debt and market value of equity=</t>
  </si>
  <si>
    <t>Interest rate on debt=</t>
  </si>
  <si>
    <t>Tax rate=</t>
  </si>
  <si>
    <t>Per share</t>
  </si>
  <si>
    <t>Calculated from above info</t>
  </si>
  <si>
    <t>Given</t>
  </si>
  <si>
    <t>Calculated</t>
  </si>
  <si>
    <t>From Actual worksheet's financial statements, in thousands</t>
  </si>
  <si>
    <t>Price per share multiplied by shares outstanding</t>
  </si>
  <si>
    <t>From Actual worksheet's financial statements tab</t>
  </si>
  <si>
    <t>From Inputs worksheet</t>
  </si>
  <si>
    <t>Tax on Operating Income</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</si>
</sst>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0.000"/>
    <numFmt numFmtId="167" formatCode="0.0000"/>
    <numFmt numFmtId="168" formatCode="&quot;Yes&quot;;&quot;Yes&quot;;&quot;No&quot;"/>
    <numFmt numFmtId="169" formatCode="&quot;True&quot;;&quot;True&quot;;&quot;False&quot;"/>
    <numFmt numFmtId="170" formatCode="&quot;On&quot;;&quot;On&quot;;&quot;Off&quot;"/>
    <numFmt numFmtId="171" formatCode="#,##0.000"/>
    <numFmt numFmtId="172" formatCode="#,##0.0000"/>
    <numFmt numFmtId="173" formatCode="#,##0.00000"/>
    <numFmt numFmtId="174" formatCode="#,##0.000000"/>
    <numFmt numFmtId="175" formatCode="0.00000"/>
    <numFmt numFmtId="176" formatCode="0.000000"/>
    <numFmt numFmtId="177" formatCode="0.0%"/>
    <numFmt numFmtId="178" formatCode="0.000%"/>
    <numFmt numFmtId="179" formatCode="0.000000000000000%"/>
    <numFmt numFmtId="180" formatCode="0.0000000"/>
    <numFmt numFmtId="181" formatCode="0.00000000"/>
    <numFmt numFmtId="182" formatCode="0.0"/>
    <numFmt numFmtId="183" formatCode="_(* #,##0.0_);_(* \(#,##0.0\);_(* &quot;-&quot;??_);_(@_)"/>
    <numFmt numFmtId="184" formatCode="_(* #,##0_);_(* \(#,##0\);_(* &quot;-&quot;??_);_(@_)"/>
    <numFmt numFmtId="185" formatCode="_(* #,##0.000_);_(* \(#,##0.000\);_(* &quot;-&quot;??_);_(@_)"/>
    <numFmt numFmtId="186" formatCode="_(* #,##0.0_);_(* \(#,##0.0\);_(* &quot;-&quot;?_);_(@_)"/>
    <numFmt numFmtId="187" formatCode="_(&quot;$&quot;* #,##0.0_);_(&quot;$&quot;* \(#,##0.0\);_(&quot;$&quot;* &quot;-&quot;??_);_(@_)"/>
    <numFmt numFmtId="188" formatCode="_(&quot;$&quot;* #,##0_);_(&quot;$&quot;* \(#,##0\);_(&quot;$&quot;* &quot;-&quot;??_);_(@_)"/>
    <numFmt numFmtId="189" formatCode="&quot;$&quot;#,##0.0_);[Red]\(&quot;$&quot;#,##0.0\)"/>
    <numFmt numFmtId="190" formatCode="&quot;$&quot;#,##0.000_);[Red]\(&quot;$&quot;#,##0.000\)"/>
    <numFmt numFmtId="191" formatCode="&quot;$&quot;#,##0.0000_);[Red]\(&quot;$&quot;#,##0.0000\)"/>
    <numFmt numFmtId="192" formatCode="0.0000%"/>
    <numFmt numFmtId="193" formatCode="0_);\(0\)"/>
  </numFmts>
  <fonts count="57">
    <font>
      <sz val="10"/>
      <name val="Arial"/>
      <family val="0"/>
    </font>
    <font>
      <b/>
      <sz val="8"/>
      <name val="Tahoma"/>
      <family val="0"/>
    </font>
    <font>
      <u val="single"/>
      <sz val="10"/>
      <color indexed="36"/>
      <name val="Arial"/>
      <family val="0"/>
    </font>
    <font>
      <u val="single"/>
      <sz val="10"/>
      <color indexed="12"/>
      <name val="Arial"/>
      <family val="0"/>
    </font>
    <font>
      <b/>
      <sz val="12"/>
      <name val="Arial"/>
      <family val="0"/>
    </font>
    <font>
      <b/>
      <sz val="14"/>
      <name val="Arial"/>
      <family val="0"/>
    </font>
    <font>
      <b/>
      <u val="single"/>
      <sz val="12"/>
      <name val="Arial"/>
      <family val="0"/>
    </font>
    <font>
      <sz val="12"/>
      <name val="Arial"/>
      <family val="0"/>
    </font>
    <font>
      <sz val="12"/>
      <color indexed="8"/>
      <name val="Arial"/>
      <family val="0"/>
    </font>
    <font>
      <u val="single"/>
      <sz val="12"/>
      <color indexed="8"/>
      <name val="Arial"/>
      <family val="0"/>
    </font>
    <font>
      <b/>
      <sz val="12"/>
      <color indexed="8"/>
      <name val="Arial"/>
      <family val="0"/>
    </font>
    <font>
      <u val="double"/>
      <sz val="12"/>
      <color indexed="8"/>
      <name val="Arial"/>
      <family val="0"/>
    </font>
    <font>
      <b/>
      <i/>
      <sz val="12"/>
      <name val="Arial"/>
      <family val="0"/>
    </font>
    <font>
      <b/>
      <sz val="9"/>
      <name val="Geneva"/>
      <family val="0"/>
    </font>
    <font>
      <b/>
      <i/>
      <u val="single"/>
      <sz val="14"/>
      <color indexed="12"/>
      <name val="Arial"/>
      <family val="0"/>
    </font>
    <font>
      <b/>
      <sz val="12"/>
      <color indexed="10"/>
      <name val="Arial"/>
      <family val="0"/>
    </font>
    <font>
      <u val="single"/>
      <sz val="12"/>
      <name val="Arial"/>
      <family val="0"/>
    </font>
    <font>
      <b/>
      <sz val="12"/>
      <color indexed="12"/>
      <name val="Arial"/>
      <family val="2"/>
    </font>
    <font>
      <i/>
      <u val="single"/>
      <sz val="12"/>
      <color indexed="18"/>
      <name val="Arial"/>
      <family val="0"/>
    </font>
    <font>
      <u val="double"/>
      <sz val="12"/>
      <name val="Arial"/>
      <family val="0"/>
    </font>
    <font>
      <u val="singleAccounting"/>
      <sz val="12"/>
      <name val="Arial"/>
      <family val="0"/>
    </font>
    <font>
      <b/>
      <i/>
      <sz val="12"/>
      <color indexed="1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3"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01">
    <xf numFmtId="0" fontId="0" fillId="0" borderId="0" xfId="0" applyAlignment="1">
      <alignment/>
    </xf>
    <xf numFmtId="0" fontId="4" fillId="0" borderId="0" xfId="0" applyFont="1" applyFill="1" applyAlignment="1">
      <alignment/>
    </xf>
    <xf numFmtId="0" fontId="6" fillId="0" borderId="0" xfId="0" applyFont="1" applyBorder="1" applyAlignment="1">
      <alignment/>
    </xf>
    <xf numFmtId="0" fontId="6" fillId="0" borderId="0" xfId="0" applyFont="1" applyFill="1" applyBorder="1" applyAlignment="1">
      <alignment wrapText="1"/>
    </xf>
    <xf numFmtId="0" fontId="4" fillId="0" borderId="0" xfId="0" applyFont="1" applyAlignment="1">
      <alignment/>
    </xf>
    <xf numFmtId="0" fontId="4" fillId="0" borderId="0" xfId="0" applyFont="1" applyFill="1" applyBorder="1" applyAlignment="1">
      <alignment wrapText="1"/>
    </xf>
    <xf numFmtId="0" fontId="4" fillId="0" borderId="0" xfId="0" applyFont="1" applyFill="1" applyBorder="1" applyAlignment="1">
      <alignment/>
    </xf>
    <xf numFmtId="0" fontId="5" fillId="0" borderId="0" xfId="0" applyFont="1" applyBorder="1" applyAlignment="1">
      <alignment horizontal="center"/>
    </xf>
    <xf numFmtId="0" fontId="7" fillId="0" borderId="0" xfId="0" applyFont="1" applyAlignment="1">
      <alignment/>
    </xf>
    <xf numFmtId="0" fontId="4" fillId="0" borderId="0" xfId="0" applyFont="1" applyBorder="1" applyAlignment="1">
      <alignment/>
    </xf>
    <xf numFmtId="0" fontId="4" fillId="0" borderId="10" xfId="0" applyFont="1" applyBorder="1" applyAlignment="1">
      <alignment/>
    </xf>
    <xf numFmtId="0" fontId="8" fillId="0" borderId="0" xfId="0" applyFont="1" applyBorder="1" applyAlignment="1">
      <alignment/>
    </xf>
    <xf numFmtId="164" fontId="8" fillId="0" borderId="0" xfId="0" applyNumberFormat="1" applyFont="1" applyBorder="1" applyAlignment="1">
      <alignment/>
    </xf>
    <xf numFmtId="0" fontId="8" fillId="0" borderId="0" xfId="0" applyFont="1" applyBorder="1" applyAlignment="1" quotePrefix="1">
      <alignment horizontal="left"/>
    </xf>
    <xf numFmtId="0" fontId="8" fillId="0" borderId="0" xfId="0" applyFont="1" applyBorder="1" applyAlignment="1" quotePrefix="1">
      <alignment horizontal="right"/>
    </xf>
    <xf numFmtId="0" fontId="7" fillId="0" borderId="0" xfId="0" applyFont="1" applyBorder="1" applyAlignment="1" quotePrefix="1">
      <alignment horizontal="left" vertical="top" wrapText="1"/>
    </xf>
    <xf numFmtId="0" fontId="10" fillId="0" borderId="0" xfId="0" applyFont="1" applyBorder="1" applyAlignment="1" quotePrefix="1">
      <alignment horizontal="right"/>
    </xf>
    <xf numFmtId="164" fontId="11" fillId="0" borderId="0" xfId="0" applyNumberFormat="1" applyFont="1" applyBorder="1" applyAlignment="1">
      <alignment/>
    </xf>
    <xf numFmtId="0" fontId="8" fillId="0" borderId="0" xfId="0" applyFont="1" applyFill="1" applyBorder="1" applyAlignment="1">
      <alignment/>
    </xf>
    <xf numFmtId="0" fontId="7" fillId="0" borderId="0" xfId="0" applyFont="1" applyBorder="1" applyAlignment="1">
      <alignment/>
    </xf>
    <xf numFmtId="0" fontId="4" fillId="0" borderId="0" xfId="0" applyFont="1" applyBorder="1" applyAlignment="1">
      <alignment/>
    </xf>
    <xf numFmtId="0" fontId="8" fillId="0" borderId="0" xfId="0" applyFont="1" applyBorder="1" applyAlignment="1">
      <alignment vertical="top" wrapText="1"/>
    </xf>
    <xf numFmtId="182" fontId="8" fillId="0" borderId="0" xfId="0" applyNumberFormat="1" applyFont="1" applyBorder="1" applyAlignment="1">
      <alignment horizontal="right" vertical="top" wrapText="1"/>
    </xf>
    <xf numFmtId="0" fontId="8" fillId="0" borderId="0" xfId="0" applyFont="1" applyBorder="1" applyAlignment="1" quotePrefix="1">
      <alignment horizontal="left" vertical="top" wrapText="1"/>
    </xf>
    <xf numFmtId="182" fontId="9" fillId="0" borderId="0" xfId="0" applyNumberFormat="1" applyFont="1" applyBorder="1" applyAlignment="1">
      <alignment horizontal="right" vertical="top" wrapText="1"/>
    </xf>
    <xf numFmtId="0" fontId="8" fillId="0" borderId="0" xfId="0" applyFont="1" applyBorder="1" applyAlignment="1" quotePrefix="1">
      <alignment horizontal="right" vertical="top" wrapText="1"/>
    </xf>
    <xf numFmtId="0" fontId="10" fillId="0" borderId="0" xfId="0" applyFont="1" applyBorder="1" applyAlignment="1" quotePrefix="1">
      <alignment horizontal="right" vertical="top" wrapText="1"/>
    </xf>
    <xf numFmtId="182" fontId="11" fillId="0" borderId="0" xfId="0" applyNumberFormat="1" applyFont="1" applyBorder="1" applyAlignment="1">
      <alignment horizontal="right" vertical="top" wrapText="1"/>
    </xf>
    <xf numFmtId="1" fontId="7" fillId="0" borderId="0" xfId="0" applyNumberFormat="1" applyFont="1" applyBorder="1" applyAlignment="1">
      <alignment/>
    </xf>
    <xf numFmtId="0" fontId="8" fillId="0" borderId="0" xfId="0" applyFont="1" applyBorder="1" applyAlignment="1">
      <alignment horizontal="right" vertical="top" wrapText="1"/>
    </xf>
    <xf numFmtId="0" fontId="10" fillId="0" borderId="0" xfId="0" applyFont="1" applyBorder="1" applyAlignment="1">
      <alignment horizontal="right" vertical="top" wrapText="1"/>
    </xf>
    <xf numFmtId="3" fontId="7" fillId="0" borderId="0" xfId="0" applyNumberFormat="1" applyFont="1" applyFill="1" applyBorder="1" applyAlignment="1">
      <alignment horizontal="right"/>
    </xf>
    <xf numFmtId="164" fontId="7" fillId="0" borderId="0" xfId="0" applyNumberFormat="1" applyFont="1" applyFill="1" applyBorder="1" applyAlignment="1">
      <alignment horizontal="right"/>
    </xf>
    <xf numFmtId="164" fontId="7" fillId="0" borderId="0" xfId="0" applyNumberFormat="1" applyFont="1" applyFill="1" applyBorder="1" applyAlignment="1">
      <alignment/>
    </xf>
    <xf numFmtId="177" fontId="7" fillId="0" borderId="0" xfId="59" applyNumberFormat="1" applyFont="1" applyFill="1" applyBorder="1" applyAlignment="1">
      <alignment/>
    </xf>
    <xf numFmtId="3" fontId="4" fillId="0" borderId="10" xfId="0" applyNumberFormat="1" applyFont="1" applyFill="1" applyBorder="1" applyAlignment="1">
      <alignment horizontal="right"/>
    </xf>
    <xf numFmtId="0" fontId="7" fillId="0" borderId="11" xfId="0" applyFont="1" applyBorder="1" applyAlignment="1">
      <alignment wrapText="1"/>
    </xf>
    <xf numFmtId="0" fontId="12" fillId="0" borderId="11" xfId="0" applyFont="1" applyBorder="1" applyAlignment="1">
      <alignment wrapText="1"/>
    </xf>
    <xf numFmtId="0" fontId="7" fillId="0" borderId="0" xfId="0" applyFont="1" applyFill="1" applyAlignment="1">
      <alignment wrapText="1"/>
    </xf>
    <xf numFmtId="0" fontId="7" fillId="0" borderId="12" xfId="0" applyFont="1" applyBorder="1" applyAlignment="1">
      <alignment wrapText="1"/>
    </xf>
    <xf numFmtId="9" fontId="7" fillId="0" borderId="0" xfId="0" applyNumberFormat="1" applyFont="1" applyFill="1" applyBorder="1" applyAlignment="1">
      <alignment/>
    </xf>
    <xf numFmtId="9" fontId="7" fillId="0" borderId="0" xfId="0" applyNumberFormat="1" applyFont="1" applyFill="1" applyBorder="1" applyAlignment="1">
      <alignment/>
    </xf>
    <xf numFmtId="0" fontId="7" fillId="0" borderId="0" xfId="0" applyFont="1" applyFill="1" applyBorder="1" applyAlignment="1">
      <alignment wrapText="1"/>
    </xf>
    <xf numFmtId="8" fontId="7" fillId="0" borderId="0" xfId="0" applyNumberFormat="1" applyFont="1" applyFill="1" applyBorder="1" applyAlignment="1">
      <alignment/>
    </xf>
    <xf numFmtId="0" fontId="7" fillId="0" borderId="0" xfId="0" applyFont="1" applyAlignment="1">
      <alignment horizontal="left"/>
    </xf>
    <xf numFmtId="9" fontId="7" fillId="0" borderId="0" xfId="0" applyNumberFormat="1" applyFont="1" applyFill="1" applyBorder="1" applyAlignment="1" quotePrefix="1">
      <alignment/>
    </xf>
    <xf numFmtId="43" fontId="7" fillId="0" borderId="0" xfId="42" applyFont="1" applyFill="1" applyBorder="1" applyAlignment="1">
      <alignment/>
    </xf>
    <xf numFmtId="0" fontId="7" fillId="0" borderId="0" xfId="0" applyFont="1" applyAlignment="1">
      <alignment wrapText="1"/>
    </xf>
    <xf numFmtId="177" fontId="7" fillId="0" borderId="0" xfId="0" applyNumberFormat="1" applyFont="1" applyFill="1" applyBorder="1" applyAlignment="1">
      <alignment/>
    </xf>
    <xf numFmtId="0" fontId="7" fillId="0" borderId="0" xfId="0" applyFont="1" applyAlignment="1">
      <alignment/>
    </xf>
    <xf numFmtId="10" fontId="7" fillId="0" borderId="0" xfId="0" applyNumberFormat="1" applyFont="1" applyAlignment="1">
      <alignment/>
    </xf>
    <xf numFmtId="6" fontId="4" fillId="0" borderId="0" xfId="0" applyNumberFormat="1" applyFont="1" applyAlignment="1">
      <alignment/>
    </xf>
    <xf numFmtId="184" fontId="4" fillId="0" borderId="0" xfId="0" applyNumberFormat="1" applyFont="1" applyAlignment="1">
      <alignment/>
    </xf>
    <xf numFmtId="177" fontId="7" fillId="0" borderId="0" xfId="59" applyNumberFormat="1" applyFont="1" applyAlignment="1">
      <alignment/>
    </xf>
    <xf numFmtId="10" fontId="7" fillId="0" borderId="0" xfId="59" applyNumberFormat="1" applyFont="1" applyAlignment="1">
      <alignment/>
    </xf>
    <xf numFmtId="0" fontId="12" fillId="0" borderId="11" xfId="0" applyFont="1" applyBorder="1" applyAlignment="1">
      <alignment horizontal="left" wrapText="1"/>
    </xf>
    <xf numFmtId="10" fontId="7" fillId="0" borderId="10" xfId="59" applyNumberFormat="1" applyFont="1" applyBorder="1" applyAlignment="1">
      <alignment/>
    </xf>
    <xf numFmtId="3" fontId="4" fillId="0" borderId="0" xfId="0" applyNumberFormat="1" applyFont="1" applyFill="1" applyBorder="1" applyAlignment="1">
      <alignment/>
    </xf>
    <xf numFmtId="164" fontId="7" fillId="0" borderId="0" xfId="0" applyNumberFormat="1" applyFont="1" applyAlignment="1">
      <alignment/>
    </xf>
    <xf numFmtId="177" fontId="7" fillId="0" borderId="0" xfId="59" applyNumberFormat="1" applyFont="1" applyFill="1" applyBorder="1" applyAlignment="1">
      <alignment horizontal="right"/>
    </xf>
    <xf numFmtId="164" fontId="8" fillId="33" borderId="0" xfId="42" applyNumberFormat="1" applyFont="1" applyFill="1" applyBorder="1" applyAlignment="1">
      <alignment horizontal="right" vertical="top" wrapText="1"/>
    </xf>
    <xf numFmtId="164" fontId="7" fillId="33" borderId="0" xfId="42" applyNumberFormat="1" applyFont="1" applyFill="1" applyBorder="1" applyAlignment="1">
      <alignment horizontal="right"/>
    </xf>
    <xf numFmtId="164" fontId="7" fillId="33" borderId="0" xfId="0" applyNumberFormat="1" applyFont="1" applyFill="1" applyBorder="1" applyAlignment="1">
      <alignment horizontal="right"/>
    </xf>
    <xf numFmtId="177" fontId="7" fillId="33" borderId="0" xfId="59" applyNumberFormat="1" applyFont="1" applyFill="1" applyBorder="1" applyAlignment="1">
      <alignment/>
    </xf>
    <xf numFmtId="0" fontId="4" fillId="0" borderId="0" xfId="0" applyFont="1" applyBorder="1" applyAlignment="1">
      <alignment horizontal="center"/>
    </xf>
    <xf numFmtId="0" fontId="14" fillId="0" borderId="0" xfId="0" applyFont="1" applyBorder="1" applyAlignment="1">
      <alignment horizontal="left" vertical="top"/>
    </xf>
    <xf numFmtId="0" fontId="7" fillId="0" borderId="0" xfId="0" applyFont="1" applyFill="1" applyBorder="1" applyAlignment="1">
      <alignment horizontal="right" wrapText="1"/>
    </xf>
    <xf numFmtId="0" fontId="12" fillId="0" borderId="0" xfId="0" applyFont="1" applyBorder="1" applyAlignment="1">
      <alignment/>
    </xf>
    <xf numFmtId="0" fontId="12" fillId="0" borderId="11" xfId="0" applyFont="1" applyBorder="1" applyAlignment="1">
      <alignment horizontal="left"/>
    </xf>
    <xf numFmtId="0" fontId="14" fillId="0" borderId="0" xfId="0" applyFont="1" applyBorder="1" applyAlignment="1">
      <alignment horizontal="left"/>
    </xf>
    <xf numFmtId="0" fontId="5" fillId="0" borderId="0" xfId="0" applyFont="1" applyBorder="1" applyAlignment="1">
      <alignment horizontal="left"/>
    </xf>
    <xf numFmtId="0" fontId="8" fillId="0" borderId="0" xfId="0" applyFont="1" applyBorder="1" applyAlignment="1">
      <alignment/>
    </xf>
    <xf numFmtId="183" fontId="7" fillId="0" borderId="0" xfId="0" applyNumberFormat="1" applyFont="1" applyAlignment="1">
      <alignment/>
    </xf>
    <xf numFmtId="0" fontId="8" fillId="0" borderId="0" xfId="0" applyFont="1" applyBorder="1" applyAlignment="1" quotePrefix="1">
      <alignment horizontal="left"/>
    </xf>
    <xf numFmtId="0" fontId="8" fillId="0" borderId="0" xfId="0" applyFont="1" applyBorder="1" applyAlignment="1" quotePrefix="1">
      <alignment horizontal="right"/>
    </xf>
    <xf numFmtId="0" fontId="7" fillId="0" borderId="0" xfId="0" applyFont="1" applyBorder="1" applyAlignment="1" quotePrefix="1">
      <alignment horizontal="left" vertical="top" wrapText="1"/>
    </xf>
    <xf numFmtId="0" fontId="10" fillId="0" borderId="0" xfId="0" applyFont="1" applyBorder="1" applyAlignment="1" quotePrefix="1">
      <alignment horizontal="right"/>
    </xf>
    <xf numFmtId="0" fontId="8" fillId="0" borderId="0" xfId="0" applyFont="1" applyFill="1" applyBorder="1" applyAlignment="1">
      <alignment/>
    </xf>
    <xf numFmtId="0" fontId="7" fillId="0" borderId="0" xfId="0" applyFont="1" applyBorder="1" applyAlignment="1">
      <alignment/>
    </xf>
    <xf numFmtId="0" fontId="8" fillId="0" borderId="0" xfId="0" applyFont="1" applyBorder="1" applyAlignment="1">
      <alignment vertical="top" wrapText="1"/>
    </xf>
    <xf numFmtId="0" fontId="8" fillId="0" borderId="0" xfId="0" applyFont="1" applyFill="1" applyBorder="1" applyAlignment="1" quotePrefix="1">
      <alignment horizontal="left" vertical="top" wrapText="1"/>
    </xf>
    <xf numFmtId="0" fontId="8" fillId="0" borderId="0" xfId="0" applyFont="1" applyBorder="1" applyAlignment="1" quotePrefix="1">
      <alignment horizontal="right" vertical="top" wrapText="1"/>
    </xf>
    <xf numFmtId="0" fontId="10" fillId="0" borderId="0" xfId="0" applyFont="1" applyBorder="1" applyAlignment="1" quotePrefix="1">
      <alignment horizontal="right" vertical="top" wrapText="1"/>
    </xf>
    <xf numFmtId="0" fontId="8" fillId="0" borderId="0" xfId="0" applyFont="1" applyBorder="1" applyAlignment="1" quotePrefix="1">
      <alignment horizontal="left" vertical="top" wrapText="1"/>
    </xf>
    <xf numFmtId="0" fontId="8" fillId="0" borderId="0" xfId="0" applyFont="1" applyBorder="1" applyAlignment="1">
      <alignment horizontal="right" vertical="top" wrapText="1"/>
    </xf>
    <xf numFmtId="0" fontId="10" fillId="0" borderId="0" xfId="0" applyFont="1" applyBorder="1" applyAlignment="1">
      <alignment horizontal="right" vertical="top" wrapText="1"/>
    </xf>
    <xf numFmtId="0" fontId="16" fillId="0" borderId="0" xfId="0" applyFont="1" applyFill="1" applyAlignment="1">
      <alignment/>
    </xf>
    <xf numFmtId="184" fontId="7" fillId="0" borderId="0" xfId="42" applyNumberFormat="1" applyFont="1" applyAlignment="1">
      <alignment/>
    </xf>
    <xf numFmtId="0" fontId="12" fillId="0" borderId="0" xfId="0" applyFont="1" applyFill="1" applyBorder="1" applyAlignment="1">
      <alignment/>
    </xf>
    <xf numFmtId="10" fontId="7" fillId="0" borderId="0" xfId="59" applyNumberFormat="1" applyFont="1" applyFill="1" applyAlignment="1">
      <alignment/>
    </xf>
    <xf numFmtId="0" fontId="7" fillId="0" borderId="0" xfId="0" applyFont="1" applyFill="1" applyBorder="1" applyAlignment="1" quotePrefix="1">
      <alignment horizontal="left"/>
    </xf>
    <xf numFmtId="0" fontId="7" fillId="0" borderId="0" xfId="0" applyFont="1" applyFill="1" applyBorder="1" applyAlignment="1">
      <alignment/>
    </xf>
    <xf numFmtId="10" fontId="7" fillId="0" borderId="0" xfId="59" applyNumberFormat="1" applyFont="1" applyFill="1" applyBorder="1" applyAlignment="1">
      <alignment/>
    </xf>
    <xf numFmtId="10" fontId="7" fillId="0" borderId="0" xfId="59" applyNumberFormat="1" applyFont="1" applyFill="1" applyBorder="1" applyAlignment="1">
      <alignment horizontal="right"/>
    </xf>
    <xf numFmtId="0" fontId="7" fillId="0" borderId="0" xfId="0" applyFont="1" applyFill="1" applyAlignment="1">
      <alignment/>
    </xf>
    <xf numFmtId="177" fontId="7" fillId="0" borderId="0" xfId="59" applyNumberFormat="1" applyFont="1" applyFill="1" applyAlignment="1">
      <alignment horizontal="right"/>
    </xf>
    <xf numFmtId="164" fontId="8" fillId="33" borderId="0" xfId="0" applyNumberFormat="1" applyFont="1" applyFill="1" applyBorder="1" applyAlignment="1">
      <alignment/>
    </xf>
    <xf numFmtId="164" fontId="9" fillId="33" borderId="0" xfId="0" applyNumberFormat="1" applyFont="1" applyFill="1" applyBorder="1" applyAlignment="1">
      <alignment/>
    </xf>
    <xf numFmtId="182" fontId="8" fillId="33" borderId="0" xfId="42" applyNumberFormat="1" applyFont="1" applyFill="1" applyBorder="1" applyAlignment="1">
      <alignment horizontal="right" vertical="top" wrapText="1"/>
    </xf>
    <xf numFmtId="164" fontId="16" fillId="33" borderId="0" xfId="0" applyNumberFormat="1" applyFont="1" applyFill="1" applyBorder="1" applyAlignment="1">
      <alignment horizontal="right"/>
    </xf>
    <xf numFmtId="182" fontId="8" fillId="33" borderId="0" xfId="0" applyNumberFormat="1" applyFont="1" applyFill="1" applyBorder="1" applyAlignment="1">
      <alignment horizontal="right" vertical="top" wrapText="1"/>
    </xf>
    <xf numFmtId="182" fontId="9" fillId="33" borderId="0" xfId="42" applyNumberFormat="1" applyFont="1" applyFill="1" applyBorder="1" applyAlignment="1">
      <alignment horizontal="right" vertical="top" wrapText="1"/>
    </xf>
    <xf numFmtId="182" fontId="11" fillId="33" borderId="0" xfId="0" applyNumberFormat="1" applyFont="1" applyFill="1" applyBorder="1" applyAlignment="1">
      <alignment horizontal="right" vertical="top" wrapText="1"/>
    </xf>
    <xf numFmtId="164" fontId="8" fillId="0" borderId="0" xfId="0" applyNumberFormat="1" applyFont="1" applyFill="1" applyBorder="1" applyAlignment="1">
      <alignment/>
    </xf>
    <xf numFmtId="0" fontId="5" fillId="0" borderId="0" xfId="0" applyFont="1" applyBorder="1" applyAlignment="1">
      <alignment horizontal="left" vertical="top"/>
    </xf>
    <xf numFmtId="0" fontId="15" fillId="0" borderId="0" xfId="0" applyFont="1" applyFill="1" applyAlignment="1">
      <alignment horizontal="left" wrapText="1"/>
    </xf>
    <xf numFmtId="0" fontId="7" fillId="0" borderId="0" xfId="0" applyFont="1" applyFill="1" applyAlignment="1">
      <alignment horizontal="right"/>
    </xf>
    <xf numFmtId="0" fontId="4" fillId="0" borderId="10" xfId="0" applyFont="1" applyFill="1" applyBorder="1" applyAlignment="1">
      <alignment/>
    </xf>
    <xf numFmtId="0" fontId="17" fillId="0" borderId="0" xfId="0" applyFont="1" applyFill="1" applyAlignment="1">
      <alignment wrapText="1"/>
    </xf>
    <xf numFmtId="0" fontId="15" fillId="0" borderId="0" xfId="0" applyFont="1" applyFill="1" applyAlignment="1">
      <alignment horizontal="left"/>
    </xf>
    <xf numFmtId="0" fontId="4" fillId="0" borderId="0" xfId="0" applyFont="1" applyFill="1" applyBorder="1" applyAlignment="1">
      <alignment horizontal="center" wrapText="1"/>
    </xf>
    <xf numFmtId="10" fontId="4" fillId="0" borderId="0" xfId="0" applyNumberFormat="1" applyFont="1" applyFill="1" applyBorder="1" applyAlignment="1">
      <alignment/>
    </xf>
    <xf numFmtId="3" fontId="4" fillId="0" borderId="0" xfId="0" applyNumberFormat="1" applyFont="1" applyFill="1" applyAlignment="1">
      <alignment/>
    </xf>
    <xf numFmtId="0" fontId="4" fillId="0" borderId="10" xfId="0" applyFont="1" applyFill="1" applyBorder="1" applyAlignment="1">
      <alignment horizontal="right" wrapText="1"/>
    </xf>
    <xf numFmtId="1" fontId="4" fillId="0" borderId="10" xfId="0" applyNumberFormat="1" applyFont="1" applyFill="1" applyBorder="1" applyAlignment="1">
      <alignment/>
    </xf>
    <xf numFmtId="184" fontId="4" fillId="0" borderId="0" xfId="42" applyNumberFormat="1" applyFont="1" applyFill="1" applyAlignment="1">
      <alignment/>
    </xf>
    <xf numFmtId="1" fontId="4" fillId="0" borderId="10" xfId="44" applyNumberFormat="1" applyFont="1" applyFill="1" applyBorder="1" applyAlignment="1">
      <alignment/>
    </xf>
    <xf numFmtId="0" fontId="4" fillId="0" borderId="0" xfId="0" applyFont="1" applyFill="1" applyAlignment="1">
      <alignment wrapText="1"/>
    </xf>
    <xf numFmtId="0" fontId="0" fillId="0" borderId="0" xfId="0" applyAlignment="1">
      <alignment wrapText="1"/>
    </xf>
    <xf numFmtId="0" fontId="0" fillId="0" borderId="0" xfId="0" applyAlignment="1">
      <alignment horizontal="right"/>
    </xf>
    <xf numFmtId="14" fontId="0" fillId="0" borderId="0" xfId="0" applyNumberFormat="1" applyAlignment="1">
      <alignment horizontal="center"/>
    </xf>
    <xf numFmtId="3" fontId="0" fillId="0" borderId="0" xfId="0" applyNumberFormat="1" applyAlignment="1">
      <alignment horizontal="right"/>
    </xf>
    <xf numFmtId="164" fontId="8" fillId="0" borderId="0" xfId="42" applyNumberFormat="1" applyFont="1" applyFill="1" applyBorder="1" applyAlignment="1">
      <alignment horizontal="right" vertical="top" wrapText="1"/>
    </xf>
    <xf numFmtId="164" fontId="7" fillId="0" borderId="0" xfId="42" applyNumberFormat="1" applyFont="1" applyFill="1" applyBorder="1" applyAlignment="1">
      <alignment horizontal="right"/>
    </xf>
    <xf numFmtId="164" fontId="7" fillId="0" borderId="0" xfId="59" applyNumberFormat="1" applyFont="1" applyFill="1" applyBorder="1" applyAlignment="1">
      <alignment/>
    </xf>
    <xf numFmtId="0" fontId="4" fillId="0" borderId="0" xfId="0" applyFont="1" applyFill="1" applyBorder="1" applyAlignment="1">
      <alignment/>
    </xf>
    <xf numFmtId="10" fontId="7" fillId="0" borderId="0" xfId="0" applyNumberFormat="1" applyFont="1" applyFill="1" applyBorder="1" applyAlignment="1">
      <alignment horizontal="right" wrapText="1"/>
    </xf>
    <xf numFmtId="10" fontId="7" fillId="0" borderId="0" xfId="0" applyNumberFormat="1" applyFont="1" applyFill="1" applyAlignment="1">
      <alignment horizontal="right" wrapText="1"/>
    </xf>
    <xf numFmtId="10" fontId="7" fillId="0" borderId="10" xfId="0" applyNumberFormat="1" applyFont="1" applyFill="1" applyBorder="1" applyAlignment="1">
      <alignment horizontal="right" wrapText="1"/>
    </xf>
    <xf numFmtId="10" fontId="7" fillId="0" borderId="0" xfId="0" applyNumberFormat="1" applyFont="1" applyFill="1" applyAlignment="1">
      <alignment horizontal="right"/>
    </xf>
    <xf numFmtId="6" fontId="7" fillId="0" borderId="0" xfId="0" applyNumberFormat="1" applyFont="1" applyAlignment="1">
      <alignment/>
    </xf>
    <xf numFmtId="188" fontId="7" fillId="0" borderId="0" xfId="44" applyNumberFormat="1" applyFont="1" applyAlignment="1">
      <alignment/>
    </xf>
    <xf numFmtId="184" fontId="7" fillId="0" borderId="0" xfId="42" applyNumberFormat="1" applyFont="1" applyAlignment="1">
      <alignment horizontal="right"/>
    </xf>
    <xf numFmtId="184" fontId="16" fillId="0" borderId="0" xfId="42" applyNumberFormat="1" applyFont="1" applyAlignment="1">
      <alignment horizontal="right"/>
    </xf>
    <xf numFmtId="184" fontId="8" fillId="0" borderId="0" xfId="42" applyNumberFormat="1" applyFont="1" applyBorder="1" applyAlignment="1">
      <alignment horizontal="right" vertical="top" wrapText="1"/>
    </xf>
    <xf numFmtId="184" fontId="11" fillId="0" borderId="0" xfId="42" applyNumberFormat="1" applyFont="1" applyBorder="1" applyAlignment="1">
      <alignment horizontal="right" vertical="top" wrapText="1"/>
    </xf>
    <xf numFmtId="184" fontId="9" fillId="0" borderId="0" xfId="42" applyNumberFormat="1" applyFont="1" applyBorder="1" applyAlignment="1">
      <alignment horizontal="right" vertical="top" wrapText="1"/>
    </xf>
    <xf numFmtId="184" fontId="8" fillId="0" borderId="0" xfId="42" applyNumberFormat="1" applyFont="1" applyBorder="1" applyAlignment="1">
      <alignment/>
    </xf>
    <xf numFmtId="184" fontId="11" fillId="0" borderId="0" xfId="42" applyNumberFormat="1" applyFont="1" applyBorder="1" applyAlignment="1">
      <alignment/>
    </xf>
    <xf numFmtId="3" fontId="7" fillId="0" borderId="0" xfId="0" applyNumberFormat="1" applyFont="1" applyBorder="1" applyAlignment="1">
      <alignment horizontal="right"/>
    </xf>
    <xf numFmtId="3" fontId="16" fillId="0" borderId="0" xfId="0" applyNumberFormat="1" applyFont="1" applyBorder="1" applyAlignment="1">
      <alignment horizontal="right"/>
    </xf>
    <xf numFmtId="0" fontId="7" fillId="0" borderId="0" xfId="0" applyFont="1" applyBorder="1" applyAlignment="1">
      <alignment horizontal="right"/>
    </xf>
    <xf numFmtId="0" fontId="16" fillId="0" borderId="0" xfId="0" applyFont="1" applyBorder="1" applyAlignment="1">
      <alignment horizontal="right"/>
    </xf>
    <xf numFmtId="177" fontId="7" fillId="0" borderId="10" xfId="59" applyNumberFormat="1" applyFont="1" applyFill="1" applyBorder="1" applyAlignment="1">
      <alignment horizontal="right"/>
    </xf>
    <xf numFmtId="0" fontId="15" fillId="0" borderId="0" xfId="0" applyFont="1" applyFill="1" applyBorder="1" applyAlignment="1">
      <alignment horizontal="left" wrapText="1"/>
    </xf>
    <xf numFmtId="10" fontId="15" fillId="0" borderId="13" xfId="59" applyNumberFormat="1" applyFont="1" applyFill="1" applyBorder="1" applyAlignment="1">
      <alignment horizontal="left" wrapText="1"/>
    </xf>
    <xf numFmtId="184" fontId="7" fillId="0" borderId="0" xfId="42" applyNumberFormat="1" applyFont="1" applyFill="1" applyAlignment="1">
      <alignment/>
    </xf>
    <xf numFmtId="184" fontId="20" fillId="0" borderId="0" xfId="42" applyNumberFormat="1" applyFont="1" applyFill="1" applyAlignment="1">
      <alignment/>
    </xf>
    <xf numFmtId="184" fontId="7" fillId="0" borderId="0" xfId="59" applyNumberFormat="1" applyFont="1" applyFill="1" applyAlignment="1">
      <alignment/>
    </xf>
    <xf numFmtId="184" fontId="7" fillId="0" borderId="0" xfId="42" applyNumberFormat="1" applyFont="1" applyFill="1" applyBorder="1" applyAlignment="1">
      <alignment/>
    </xf>
    <xf numFmtId="184" fontId="7" fillId="0" borderId="0" xfId="0" applyNumberFormat="1" applyFont="1" applyFill="1" applyBorder="1" applyAlignment="1">
      <alignment/>
    </xf>
    <xf numFmtId="184" fontId="7" fillId="0" borderId="0" xfId="0" applyNumberFormat="1" applyFont="1" applyFill="1" applyAlignment="1">
      <alignment/>
    </xf>
    <xf numFmtId="0" fontId="18" fillId="0" borderId="0" xfId="0" applyFont="1" applyFill="1" applyAlignment="1">
      <alignment/>
    </xf>
    <xf numFmtId="1" fontId="16" fillId="0" borderId="0" xfId="0" applyNumberFormat="1" applyFont="1" applyFill="1" applyAlignment="1">
      <alignment/>
    </xf>
    <xf numFmtId="0" fontId="8" fillId="0" borderId="0" xfId="0" applyFont="1" applyFill="1" applyAlignment="1">
      <alignment vertical="top" wrapText="1"/>
    </xf>
    <xf numFmtId="182" fontId="7" fillId="0" borderId="0" xfId="0" applyNumberFormat="1" applyFont="1" applyFill="1" applyAlignment="1">
      <alignment/>
    </xf>
    <xf numFmtId="182" fontId="7" fillId="0" borderId="0" xfId="0" applyNumberFormat="1" applyFont="1" applyFill="1" applyAlignment="1" quotePrefix="1">
      <alignment/>
    </xf>
    <xf numFmtId="182" fontId="16" fillId="0" borderId="0" xfId="0" applyNumberFormat="1" applyFont="1" applyFill="1" applyAlignment="1">
      <alignment/>
    </xf>
    <xf numFmtId="182" fontId="16" fillId="0" borderId="0" xfId="0" applyNumberFormat="1" applyFont="1" applyFill="1" applyAlignment="1" quotePrefix="1">
      <alignment/>
    </xf>
    <xf numFmtId="44" fontId="15" fillId="0" borderId="0" xfId="0" applyNumberFormat="1" applyFont="1" applyFill="1" applyBorder="1" applyAlignment="1">
      <alignment horizontal="left" wrapText="1"/>
    </xf>
    <xf numFmtId="3" fontId="7" fillId="0" borderId="0" xfId="0" applyNumberFormat="1" applyFont="1" applyAlignment="1">
      <alignment horizontal="right"/>
    </xf>
    <xf numFmtId="184" fontId="7" fillId="33" borderId="0" xfId="42" applyNumberFormat="1" applyFont="1" applyFill="1" applyAlignment="1">
      <alignment/>
    </xf>
    <xf numFmtId="0" fontId="7" fillId="33" borderId="0" xfId="0" applyFont="1" applyFill="1" applyAlignment="1">
      <alignment/>
    </xf>
    <xf numFmtId="10" fontId="7" fillId="33" borderId="0" xfId="59" applyNumberFormat="1" applyFont="1" applyFill="1" applyAlignment="1">
      <alignment/>
    </xf>
    <xf numFmtId="164" fontId="7" fillId="33" borderId="0" xfId="0" applyNumberFormat="1" applyFont="1" applyFill="1" applyBorder="1" applyAlignment="1">
      <alignment/>
    </xf>
    <xf numFmtId="164" fontId="16" fillId="33" borderId="0" xfId="0" applyNumberFormat="1" applyFont="1" applyFill="1" applyBorder="1" applyAlignment="1">
      <alignment/>
    </xf>
    <xf numFmtId="3" fontId="7" fillId="33" borderId="0" xfId="0" applyNumberFormat="1" applyFont="1" applyFill="1" applyBorder="1" applyAlignment="1">
      <alignment horizontal="right"/>
    </xf>
    <xf numFmtId="0" fontId="10" fillId="33" borderId="0" xfId="0" applyFont="1" applyFill="1" applyBorder="1" applyAlignment="1">
      <alignment horizontal="right" vertical="top" wrapText="1"/>
    </xf>
    <xf numFmtId="0" fontId="4" fillId="33" borderId="0" xfId="0" applyFont="1" applyFill="1" applyBorder="1" applyAlignment="1">
      <alignment horizontal="right" vertical="top" wrapText="1"/>
    </xf>
    <xf numFmtId="182" fontId="7" fillId="33" borderId="0" xfId="42" applyNumberFormat="1" applyFont="1" applyFill="1" applyBorder="1" applyAlignment="1">
      <alignment horizontal="right" vertical="top" wrapText="1"/>
    </xf>
    <xf numFmtId="182" fontId="7" fillId="33" borderId="0" xfId="0" applyNumberFormat="1" applyFont="1" applyFill="1" applyBorder="1" applyAlignment="1">
      <alignment horizontal="right" vertical="top" wrapText="1"/>
    </xf>
    <xf numFmtId="182" fontId="16" fillId="33" borderId="0" xfId="42" applyNumberFormat="1" applyFont="1" applyFill="1" applyBorder="1" applyAlignment="1">
      <alignment horizontal="right" vertical="top" wrapText="1"/>
    </xf>
    <xf numFmtId="182" fontId="19" fillId="33" borderId="0" xfId="0" applyNumberFormat="1" applyFont="1" applyFill="1" applyBorder="1" applyAlignment="1">
      <alignment horizontal="right" vertical="top" wrapText="1"/>
    </xf>
    <xf numFmtId="1" fontId="7" fillId="33" borderId="0" xfId="42" applyNumberFormat="1" applyFont="1" applyFill="1" applyBorder="1" applyAlignment="1">
      <alignment horizontal="right"/>
    </xf>
    <xf numFmtId="164" fontId="7" fillId="33" borderId="0" xfId="42" applyNumberFormat="1" applyFont="1" applyFill="1" applyBorder="1" applyAlignment="1">
      <alignment horizontal="right" vertical="top" wrapText="1"/>
    </xf>
    <xf numFmtId="184" fontId="7" fillId="33" borderId="0" xfId="0" applyNumberFormat="1" applyFont="1" applyFill="1" applyAlignment="1">
      <alignment/>
    </xf>
    <xf numFmtId="184" fontId="20" fillId="33" borderId="0" xfId="0" applyNumberFormat="1" applyFont="1" applyFill="1" applyAlignment="1">
      <alignment/>
    </xf>
    <xf numFmtId="0" fontId="4" fillId="33" borderId="0" xfId="0" applyFont="1" applyFill="1" applyAlignment="1">
      <alignment horizontal="right"/>
    </xf>
    <xf numFmtId="182" fontId="7" fillId="33" borderId="0" xfId="0" applyNumberFormat="1" applyFont="1" applyFill="1" applyAlignment="1">
      <alignment/>
    </xf>
    <xf numFmtId="182" fontId="16" fillId="33" borderId="0" xfId="0" applyNumberFormat="1" applyFont="1" applyFill="1" applyAlignment="1">
      <alignment/>
    </xf>
    <xf numFmtId="177" fontId="7" fillId="33" borderId="0" xfId="59" applyNumberFormat="1" applyFont="1" applyFill="1" applyAlignment="1">
      <alignment/>
    </xf>
    <xf numFmtId="183" fontId="7" fillId="33" borderId="0" xfId="42" applyNumberFormat="1" applyFont="1" applyFill="1" applyAlignment="1">
      <alignment/>
    </xf>
    <xf numFmtId="183" fontId="7" fillId="33" borderId="0" xfId="0" applyNumberFormat="1" applyFont="1" applyFill="1" applyAlignment="1">
      <alignment/>
    </xf>
    <xf numFmtId="183" fontId="7" fillId="33" borderId="10" xfId="0" applyNumberFormat="1" applyFont="1" applyFill="1" applyBorder="1" applyAlignment="1">
      <alignment/>
    </xf>
    <xf numFmtId="183" fontId="7" fillId="33" borderId="14" xfId="0" applyNumberFormat="1" applyFont="1" applyFill="1" applyBorder="1" applyAlignment="1">
      <alignment/>
    </xf>
    <xf numFmtId="44" fontId="7" fillId="33" borderId="0" xfId="44" applyFont="1" applyFill="1" applyAlignment="1">
      <alignment/>
    </xf>
    <xf numFmtId="175" fontId="7" fillId="0" borderId="0" xfId="0" applyNumberFormat="1" applyFont="1" applyFill="1" applyAlignment="1">
      <alignment/>
    </xf>
    <xf numFmtId="193" fontId="4" fillId="0" borderId="10" xfId="42" applyNumberFormat="1" applyFont="1" applyFill="1" applyBorder="1" applyAlignment="1">
      <alignment/>
    </xf>
    <xf numFmtId="3" fontId="7" fillId="0" borderId="10" xfId="0" applyNumberFormat="1" applyFont="1" applyBorder="1" applyAlignment="1">
      <alignment horizontal="center" wrapText="1"/>
    </xf>
    <xf numFmtId="184" fontId="7" fillId="0" borderId="0" xfId="0" applyNumberFormat="1" applyFont="1" applyAlignment="1">
      <alignment/>
    </xf>
    <xf numFmtId="186" fontId="7" fillId="0" borderId="0" xfId="0" applyNumberFormat="1" applyFont="1" applyAlignment="1">
      <alignment/>
    </xf>
    <xf numFmtId="184" fontId="7" fillId="0" borderId="0" xfId="0" applyNumberFormat="1" applyFont="1" applyBorder="1" applyAlignment="1">
      <alignment/>
    </xf>
    <xf numFmtId="184" fontId="4" fillId="0" borderId="0" xfId="0" applyNumberFormat="1" applyFont="1" applyBorder="1" applyAlignment="1">
      <alignment/>
    </xf>
    <xf numFmtId="184" fontId="10" fillId="0" borderId="10" xfId="0" applyNumberFormat="1" applyFont="1" applyBorder="1" applyAlignment="1">
      <alignment horizontal="right" vertical="top" wrapText="1"/>
    </xf>
    <xf numFmtId="184" fontId="7" fillId="0" borderId="0" xfId="59" applyNumberFormat="1" applyFont="1" applyBorder="1" applyAlignment="1">
      <alignment/>
    </xf>
    <xf numFmtId="0" fontId="7" fillId="0" borderId="0" xfId="0" applyFont="1" applyFill="1" applyBorder="1" applyAlignment="1">
      <alignment wrapText="1"/>
    </xf>
    <xf numFmtId="0" fontId="15" fillId="33" borderId="0" xfId="0" applyFont="1" applyFill="1" applyAlignment="1">
      <alignment horizontal="left" wrapText="1"/>
    </xf>
    <xf numFmtId="0" fontId="15" fillId="0" borderId="0" xfId="0" applyFont="1" applyAlignment="1">
      <alignment wrapText="1"/>
    </xf>
    <xf numFmtId="0" fontId="21" fillId="0" borderId="0" xfId="0" applyFont="1" applyFill="1" applyAlignment="1">
      <alignment horizontal="left" wrapText="1"/>
    </xf>
    <xf numFmtId="0" fontId="15" fillId="0" borderId="0" xfId="0" applyFont="1" applyFill="1" applyBorder="1" applyAlignment="1">
      <alignment horizontal="left" vertical="top" wrapText="1"/>
    </xf>
    <xf numFmtId="0" fontId="4"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L68"/>
  <sheetViews>
    <sheetView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A1" sqref="A1"/>
    </sheetView>
  </sheetViews>
  <sheetFormatPr defaultColWidth="10.7109375" defaultRowHeight="12.75"/>
  <cols>
    <col min="1" max="1" width="30.7109375" style="8" customWidth="1"/>
    <col min="2" max="2" width="13.28125" style="8" customWidth="1"/>
    <col min="3" max="3" width="12.421875" style="8" bestFit="1" customWidth="1"/>
    <col min="4" max="4" width="11.7109375" style="8" bestFit="1" customWidth="1"/>
    <col min="5" max="7" width="12.7109375" style="8" bestFit="1" customWidth="1"/>
    <col min="8" max="8" width="13.7109375" style="8" bestFit="1" customWidth="1"/>
    <col min="9" max="9" width="11.140625" style="8" bestFit="1" customWidth="1"/>
    <col min="10" max="16384" width="10.7109375" style="8" customWidth="1"/>
  </cols>
  <sheetData>
    <row r="1" spans="1:9" ht="48.75" customHeight="1">
      <c r="A1" s="104" t="s">
        <v>99</v>
      </c>
      <c r="B1" s="196" t="s">
        <v>104</v>
      </c>
      <c r="C1" s="196"/>
      <c r="D1" s="196"/>
      <c r="E1" s="196"/>
      <c r="F1" s="196"/>
      <c r="G1" s="196"/>
      <c r="H1" s="196"/>
      <c r="I1" s="196"/>
    </row>
    <row r="2" spans="2:9" ht="28.5" customHeight="1">
      <c r="B2" s="115" t="str">
        <f>Actual!D4</f>
        <v>Actual</v>
      </c>
      <c r="C2" s="112" t="str">
        <f>'Projection of FCF'!D4</f>
        <v>Projected</v>
      </c>
      <c r="D2" s="112" t="str">
        <f>'Projection of FCF'!E4</f>
        <v>Projected</v>
      </c>
      <c r="E2" s="112" t="str">
        <f>'Projection of FCF'!F4</f>
        <v>Projected</v>
      </c>
      <c r="F2" s="112" t="str">
        <f>'Projection of FCF'!G4</f>
        <v>Projected</v>
      </c>
      <c r="G2" s="112" t="str">
        <f>'Projection of FCF'!H4</f>
        <v>Projected</v>
      </c>
      <c r="H2" s="112" t="str">
        <f>'Projection of FCF'!I4</f>
        <v>Projected</v>
      </c>
      <c r="I2" s="112" t="str">
        <f>'Projection of FCF'!J4</f>
        <v>Projected</v>
      </c>
    </row>
    <row r="3" spans="1:9" ht="15.75">
      <c r="A3" s="2" t="s">
        <v>110</v>
      </c>
      <c r="B3" s="116">
        <f>Actual!D5</f>
        <v>2003</v>
      </c>
      <c r="C3" s="187">
        <f>'Projection of FCF'!D5</f>
        <v>2004</v>
      </c>
      <c r="D3" s="187">
        <f>'Projection of FCF'!E5</f>
        <v>2005</v>
      </c>
      <c r="E3" s="187">
        <f>'Projection of FCF'!F5</f>
        <v>2006</v>
      </c>
      <c r="F3" s="187">
        <f>'Projection of FCF'!G5</f>
        <v>2007</v>
      </c>
      <c r="G3" s="187">
        <f>'Projection of FCF'!H5</f>
        <v>2008</v>
      </c>
      <c r="H3" s="187">
        <f>'Projection of FCF'!I5</f>
        <v>2009</v>
      </c>
      <c r="I3" s="187">
        <f>'Projection of FCF'!J5</f>
        <v>2010</v>
      </c>
    </row>
    <row r="4" spans="1:12" ht="15">
      <c r="A4" s="71" t="s">
        <v>37</v>
      </c>
      <c r="B4" s="146">
        <f>Actual!D6</f>
        <v>37448</v>
      </c>
      <c r="C4" s="175"/>
      <c r="D4" s="175"/>
      <c r="E4" s="175"/>
      <c r="F4" s="175"/>
      <c r="G4" s="175"/>
      <c r="H4" s="175"/>
      <c r="I4" s="175"/>
      <c r="J4" s="72"/>
      <c r="K4" s="72"/>
      <c r="L4" s="72"/>
    </row>
    <row r="5" spans="1:12" ht="15">
      <c r="A5" s="71" t="s">
        <v>41</v>
      </c>
      <c r="B5" s="146">
        <f>Actual!D7</f>
        <v>24505</v>
      </c>
      <c r="C5" s="175"/>
      <c r="D5" s="175"/>
      <c r="E5" s="175"/>
      <c r="F5" s="175"/>
      <c r="G5" s="175"/>
      <c r="H5" s="175"/>
      <c r="I5" s="175"/>
      <c r="J5" s="72"/>
      <c r="K5" s="72"/>
      <c r="L5" s="72"/>
    </row>
    <row r="6" spans="1:12" ht="15">
      <c r="A6" s="73" t="s">
        <v>42</v>
      </c>
      <c r="B6" s="146">
        <f>Actual!D8</f>
        <v>10909</v>
      </c>
      <c r="C6" s="175"/>
      <c r="D6" s="175"/>
      <c r="E6" s="175"/>
      <c r="F6" s="175"/>
      <c r="G6" s="175"/>
      <c r="H6" s="175"/>
      <c r="I6" s="175"/>
      <c r="J6" s="72"/>
      <c r="K6" s="72"/>
      <c r="L6" s="72"/>
    </row>
    <row r="7" spans="1:12" ht="17.25">
      <c r="A7" s="71" t="s">
        <v>30</v>
      </c>
      <c r="B7" s="147">
        <f>Actual!D9</f>
        <v>3092</v>
      </c>
      <c r="C7" s="176"/>
      <c r="D7" s="176"/>
      <c r="E7" s="176"/>
      <c r="F7" s="176"/>
      <c r="G7" s="176"/>
      <c r="H7" s="176"/>
      <c r="I7" s="176"/>
      <c r="J7" s="87"/>
      <c r="K7" s="72"/>
      <c r="L7" s="72"/>
    </row>
    <row r="8" spans="1:12" ht="15">
      <c r="A8" s="74" t="s">
        <v>32</v>
      </c>
      <c r="B8" s="146">
        <f>Actual!D10</f>
        <v>-1058</v>
      </c>
      <c r="C8" s="161"/>
      <c r="D8" s="161"/>
      <c r="E8" s="161"/>
      <c r="F8" s="161"/>
      <c r="G8" s="161"/>
      <c r="H8" s="161"/>
      <c r="I8" s="161"/>
      <c r="J8" s="72"/>
      <c r="K8" s="72"/>
      <c r="L8" s="72"/>
    </row>
    <row r="9" spans="1:12" ht="15">
      <c r="A9" s="75" t="s">
        <v>38</v>
      </c>
      <c r="B9" s="146">
        <f>Actual!D11</f>
        <v>14</v>
      </c>
      <c r="C9" s="175"/>
      <c r="D9" s="175"/>
      <c r="E9" s="175"/>
      <c r="F9" s="175"/>
      <c r="G9" s="175"/>
      <c r="H9" s="175"/>
      <c r="I9" s="175"/>
      <c r="J9" s="72"/>
      <c r="K9" s="72"/>
      <c r="L9" s="72"/>
    </row>
    <row r="10" spans="1:12" ht="17.25">
      <c r="A10" s="73" t="s">
        <v>31</v>
      </c>
      <c r="B10" s="147">
        <f>Actual!D12</f>
        <v>1020</v>
      </c>
      <c r="C10" s="176"/>
      <c r="D10" s="176"/>
      <c r="E10" s="176"/>
      <c r="F10" s="176"/>
      <c r="G10" s="176"/>
      <c r="H10" s="176"/>
      <c r="I10" s="176"/>
      <c r="J10" s="72"/>
      <c r="K10" s="72"/>
      <c r="L10" s="72"/>
    </row>
    <row r="11" spans="1:12" ht="15">
      <c r="A11" s="74" t="s">
        <v>39</v>
      </c>
      <c r="B11" s="146">
        <f>Actual!D13</f>
        <v>-2064</v>
      </c>
      <c r="C11" s="175"/>
      <c r="D11" s="175"/>
      <c r="E11" s="175"/>
      <c r="F11" s="175"/>
      <c r="G11" s="175"/>
      <c r="H11" s="175"/>
      <c r="I11" s="175"/>
      <c r="J11" s="72"/>
      <c r="K11" s="72"/>
      <c r="L11" s="72"/>
    </row>
    <row r="12" spans="1:12" ht="15">
      <c r="A12" s="73" t="s">
        <v>13</v>
      </c>
      <c r="B12" s="146">
        <f>Actual!D14</f>
        <v>-619</v>
      </c>
      <c r="C12" s="175"/>
      <c r="D12" s="175"/>
      <c r="E12" s="175"/>
      <c r="F12" s="175"/>
      <c r="G12" s="175"/>
      <c r="H12" s="175"/>
      <c r="I12" s="175"/>
      <c r="J12" s="72"/>
      <c r="K12" s="72"/>
      <c r="L12" s="72"/>
    </row>
    <row r="13" spans="1:12" ht="15.75">
      <c r="A13" s="76" t="s">
        <v>77</v>
      </c>
      <c r="B13" s="146">
        <f>Actual!D15</f>
        <v>-1445</v>
      </c>
      <c r="C13" s="175"/>
      <c r="D13" s="175"/>
      <c r="E13" s="175"/>
      <c r="F13" s="175"/>
      <c r="G13" s="175"/>
      <c r="H13" s="175"/>
      <c r="I13" s="175"/>
      <c r="J13" s="72"/>
      <c r="K13" s="72"/>
      <c r="L13" s="72"/>
    </row>
    <row r="14" spans="1:12" ht="15">
      <c r="A14" s="71" t="s">
        <v>14</v>
      </c>
      <c r="B14" s="146">
        <f>Actual!D16</f>
        <v>0</v>
      </c>
      <c r="C14" s="175"/>
      <c r="D14" s="175"/>
      <c r="E14" s="175"/>
      <c r="F14" s="175"/>
      <c r="G14" s="175"/>
      <c r="H14" s="175"/>
      <c r="I14" s="175"/>
      <c r="J14" s="72"/>
      <c r="K14" s="72"/>
      <c r="L14" s="72"/>
    </row>
    <row r="15" spans="1:12" ht="15">
      <c r="A15" s="77" t="s">
        <v>78</v>
      </c>
      <c r="B15" s="146">
        <f>Actual!D17</f>
        <v>-1445</v>
      </c>
      <c r="C15" s="175"/>
      <c r="D15" s="175"/>
      <c r="E15" s="175"/>
      <c r="F15" s="175"/>
      <c r="G15" s="175"/>
      <c r="H15" s="175"/>
      <c r="I15" s="175"/>
      <c r="J15" s="72"/>
      <c r="K15" s="72"/>
      <c r="L15" s="72"/>
    </row>
    <row r="16" spans="1:12" ht="15">
      <c r="A16" s="78"/>
      <c r="B16" s="146"/>
      <c r="C16" s="148"/>
      <c r="D16" s="148"/>
      <c r="E16" s="148"/>
      <c r="F16" s="148"/>
      <c r="G16" s="148"/>
      <c r="H16" s="148"/>
      <c r="I16" s="148"/>
      <c r="J16" s="72"/>
      <c r="K16" s="72"/>
      <c r="L16" s="72"/>
    </row>
    <row r="17" spans="1:12" ht="15.75">
      <c r="A17" s="2" t="s">
        <v>111</v>
      </c>
      <c r="B17" s="149"/>
      <c r="C17" s="150"/>
      <c r="D17" s="150"/>
      <c r="E17" s="150"/>
      <c r="F17" s="150"/>
      <c r="G17" s="150"/>
      <c r="H17" s="150"/>
      <c r="I17" s="150"/>
      <c r="J17" s="72"/>
      <c r="K17" s="72"/>
      <c r="L17" s="72"/>
    </row>
    <row r="18" spans="1:12" ht="15">
      <c r="A18" s="79" t="s">
        <v>23</v>
      </c>
      <c r="B18" s="146">
        <f>Actual!D21</f>
        <v>7007</v>
      </c>
      <c r="C18" s="175"/>
      <c r="D18" s="175"/>
      <c r="E18" s="175"/>
      <c r="F18" s="175"/>
      <c r="G18" s="175"/>
      <c r="H18" s="175"/>
      <c r="I18" s="175"/>
      <c r="J18" s="72"/>
      <c r="K18" s="72"/>
      <c r="L18" s="72"/>
    </row>
    <row r="19" spans="1:12" ht="15">
      <c r="A19" s="80" t="s">
        <v>80</v>
      </c>
      <c r="B19" s="146">
        <f>Actual!D22</f>
        <v>291</v>
      </c>
      <c r="C19" s="175"/>
      <c r="D19" s="175"/>
      <c r="E19" s="175"/>
      <c r="F19" s="175"/>
      <c r="G19" s="175"/>
      <c r="H19" s="175"/>
      <c r="I19" s="175"/>
      <c r="J19" s="72"/>
      <c r="K19" s="72"/>
      <c r="L19" s="72"/>
    </row>
    <row r="20" spans="1:12" ht="15">
      <c r="A20" s="79" t="s">
        <v>24</v>
      </c>
      <c r="B20" s="146">
        <f>Actual!D23</f>
        <v>2832</v>
      </c>
      <c r="C20" s="175"/>
      <c r="D20" s="175"/>
      <c r="E20" s="175"/>
      <c r="F20" s="175"/>
      <c r="G20" s="175"/>
      <c r="H20" s="175"/>
      <c r="I20" s="175"/>
      <c r="J20" s="72"/>
      <c r="K20" s="72"/>
      <c r="L20" s="72"/>
    </row>
    <row r="21" spans="1:12" ht="17.25">
      <c r="A21" s="79" t="s">
        <v>25</v>
      </c>
      <c r="B21" s="147">
        <f>Actual!D24</f>
        <v>1491</v>
      </c>
      <c r="C21" s="176"/>
      <c r="D21" s="176"/>
      <c r="E21" s="176"/>
      <c r="F21" s="176"/>
      <c r="G21" s="176"/>
      <c r="H21" s="176"/>
      <c r="I21" s="176"/>
      <c r="J21" s="72"/>
      <c r="K21" s="72"/>
      <c r="L21" s="72"/>
    </row>
    <row r="22" spans="1:12" ht="15">
      <c r="A22" s="81" t="s">
        <v>15</v>
      </c>
      <c r="B22" s="146">
        <f>Actual!D25</f>
        <v>11621</v>
      </c>
      <c r="C22" s="161"/>
      <c r="D22" s="161"/>
      <c r="E22" s="161"/>
      <c r="F22" s="161"/>
      <c r="G22" s="161"/>
      <c r="H22" s="161"/>
      <c r="I22" s="161"/>
      <c r="J22" s="72"/>
      <c r="K22" s="72"/>
      <c r="L22" s="72"/>
    </row>
    <row r="23" spans="1:12" ht="17.25">
      <c r="A23" s="79" t="s">
        <v>81</v>
      </c>
      <c r="B23" s="147">
        <f>Actual!D26</f>
        <v>73672</v>
      </c>
      <c r="C23" s="176"/>
      <c r="D23" s="176"/>
      <c r="E23" s="176"/>
      <c r="F23" s="176"/>
      <c r="G23" s="176"/>
      <c r="H23" s="176"/>
      <c r="I23" s="176"/>
      <c r="J23" s="72"/>
      <c r="K23" s="72"/>
      <c r="L23" s="72"/>
    </row>
    <row r="24" spans="1:12" ht="15.75">
      <c r="A24" s="82" t="s">
        <v>16</v>
      </c>
      <c r="B24" s="146">
        <f>Actual!D27</f>
        <v>85293</v>
      </c>
      <c r="C24" s="175"/>
      <c r="D24" s="175"/>
      <c r="E24" s="175"/>
      <c r="F24" s="175"/>
      <c r="G24" s="175"/>
      <c r="H24" s="175"/>
      <c r="I24" s="175"/>
      <c r="J24" s="72"/>
      <c r="K24" s="72"/>
      <c r="L24" s="72"/>
    </row>
    <row r="25" spans="1:12" ht="15">
      <c r="A25" s="78"/>
      <c r="B25" s="146"/>
      <c r="C25" s="151"/>
      <c r="D25" s="151"/>
      <c r="E25" s="151"/>
      <c r="F25" s="151"/>
      <c r="G25" s="151"/>
      <c r="H25" s="151"/>
      <c r="I25" s="151"/>
      <c r="J25" s="72"/>
      <c r="K25" s="72"/>
      <c r="L25" s="72"/>
    </row>
    <row r="26" spans="1:12" ht="15">
      <c r="A26" s="79" t="s">
        <v>26</v>
      </c>
      <c r="B26" s="146">
        <f>Actual!D29</f>
        <v>2270</v>
      </c>
      <c r="C26" s="175"/>
      <c r="D26" s="175"/>
      <c r="E26" s="175"/>
      <c r="F26" s="175"/>
      <c r="G26" s="175"/>
      <c r="H26" s="175"/>
      <c r="I26" s="175"/>
      <c r="J26" s="72"/>
      <c r="K26" s="72"/>
      <c r="L26" s="72"/>
    </row>
    <row r="27" spans="1:12" ht="15">
      <c r="A27" s="83" t="s">
        <v>27</v>
      </c>
      <c r="B27" s="146">
        <f>Actual!D30</f>
        <v>1956</v>
      </c>
      <c r="C27" s="175"/>
      <c r="D27" s="175"/>
      <c r="E27" s="175"/>
      <c r="F27" s="175"/>
      <c r="G27" s="175"/>
      <c r="H27" s="175"/>
      <c r="I27" s="175"/>
      <c r="J27" s="72"/>
      <c r="K27" s="72"/>
      <c r="L27" s="72"/>
    </row>
    <row r="28" spans="1:12" ht="17.25">
      <c r="A28" s="80" t="s">
        <v>28</v>
      </c>
      <c r="B28" s="147">
        <f>Actual!D31</f>
        <v>9074</v>
      </c>
      <c r="C28" s="176"/>
      <c r="D28" s="176"/>
      <c r="E28" s="176"/>
      <c r="F28" s="176"/>
      <c r="G28" s="176"/>
      <c r="H28" s="176"/>
      <c r="I28" s="176"/>
      <c r="J28" s="72"/>
      <c r="K28" s="72"/>
      <c r="L28" s="72"/>
    </row>
    <row r="29" spans="1:12" ht="15">
      <c r="A29" s="81" t="s">
        <v>17</v>
      </c>
      <c r="B29" s="146">
        <f>Actual!D32</f>
        <v>13300</v>
      </c>
      <c r="C29" s="175"/>
      <c r="D29" s="175"/>
      <c r="E29" s="175"/>
      <c r="F29" s="175"/>
      <c r="G29" s="175"/>
      <c r="H29" s="175"/>
      <c r="I29" s="175"/>
      <c r="J29" s="72"/>
      <c r="K29" s="72"/>
      <c r="L29" s="72"/>
    </row>
    <row r="30" spans="1:12" ht="17.25">
      <c r="A30" s="83" t="s">
        <v>18</v>
      </c>
      <c r="B30" s="147">
        <f>Actual!D33</f>
        <v>6544</v>
      </c>
      <c r="C30" s="176"/>
      <c r="D30" s="176"/>
      <c r="E30" s="176"/>
      <c r="F30" s="176"/>
      <c r="G30" s="176"/>
      <c r="H30" s="176"/>
      <c r="I30" s="176"/>
      <c r="J30" s="72"/>
      <c r="K30" s="72"/>
      <c r="L30" s="72"/>
    </row>
    <row r="31" spans="1:12" ht="15">
      <c r="A31" s="84" t="s">
        <v>19</v>
      </c>
      <c r="B31" s="146">
        <f>Actual!D34</f>
        <v>19844</v>
      </c>
      <c r="C31" s="175"/>
      <c r="D31" s="175"/>
      <c r="E31" s="175"/>
      <c r="F31" s="175"/>
      <c r="G31" s="175"/>
      <c r="H31" s="175"/>
      <c r="I31" s="175"/>
      <c r="J31" s="72"/>
      <c r="K31" s="72"/>
      <c r="L31" s="72"/>
    </row>
    <row r="32" spans="1:12" ht="15">
      <c r="A32" s="73" t="s">
        <v>82</v>
      </c>
      <c r="B32" s="146">
        <f>Actual!D35</f>
        <v>70697</v>
      </c>
      <c r="C32" s="175"/>
      <c r="D32" s="175"/>
      <c r="E32" s="175"/>
      <c r="F32" s="175"/>
      <c r="G32" s="175"/>
      <c r="H32" s="175"/>
      <c r="I32" s="175"/>
      <c r="J32" s="72"/>
      <c r="K32" s="72"/>
      <c r="L32" s="72"/>
    </row>
    <row r="33" spans="1:12" ht="17.25">
      <c r="A33" s="83" t="s">
        <v>29</v>
      </c>
      <c r="B33" s="147">
        <f>Actual!D36</f>
        <v>-5248</v>
      </c>
      <c r="C33" s="176"/>
      <c r="D33" s="176"/>
      <c r="E33" s="176"/>
      <c r="F33" s="176"/>
      <c r="G33" s="176"/>
      <c r="H33" s="176"/>
      <c r="I33" s="176"/>
      <c r="J33" s="72"/>
      <c r="K33" s="72"/>
      <c r="L33" s="72"/>
    </row>
    <row r="34" spans="1:12" ht="17.25">
      <c r="A34" s="84" t="s">
        <v>20</v>
      </c>
      <c r="B34" s="147">
        <f>Actual!D37</f>
        <v>65449</v>
      </c>
      <c r="C34" s="176"/>
      <c r="D34" s="176"/>
      <c r="E34" s="176"/>
      <c r="F34" s="176"/>
      <c r="G34" s="176"/>
      <c r="H34" s="176"/>
      <c r="I34" s="176"/>
      <c r="J34" s="72"/>
      <c r="K34" s="72"/>
      <c r="L34" s="72"/>
    </row>
    <row r="35" spans="1:12" ht="31.5">
      <c r="A35" s="85" t="s">
        <v>21</v>
      </c>
      <c r="B35" s="146">
        <f>Actual!D38</f>
        <v>85293</v>
      </c>
      <c r="C35" s="175"/>
      <c r="D35" s="175"/>
      <c r="E35" s="175"/>
      <c r="F35" s="175"/>
      <c r="G35" s="175"/>
      <c r="H35" s="175"/>
      <c r="I35" s="175"/>
      <c r="J35" s="72"/>
      <c r="K35" s="72"/>
      <c r="L35" s="72"/>
    </row>
    <row r="36" spans="1:9" ht="15">
      <c r="A36" s="86"/>
      <c r="B36" s="87"/>
      <c r="C36" s="94"/>
      <c r="D36" s="94"/>
      <c r="E36" s="94"/>
      <c r="F36" s="94"/>
      <c r="G36" s="94"/>
      <c r="H36" s="94"/>
      <c r="I36" s="94"/>
    </row>
    <row r="37" spans="1:9" ht="15.75">
      <c r="A37" s="1" t="s">
        <v>65</v>
      </c>
      <c r="B37" s="87"/>
      <c r="C37" s="112" t="str">
        <f>C2</f>
        <v>Projected</v>
      </c>
      <c r="D37" s="112" t="str">
        <f aca="true" t="shared" si="0" ref="D37:I37">D2</f>
        <v>Projected</v>
      </c>
      <c r="E37" s="112" t="str">
        <f t="shared" si="0"/>
        <v>Projected</v>
      </c>
      <c r="F37" s="112" t="str">
        <f t="shared" si="0"/>
        <v>Projected</v>
      </c>
      <c r="G37" s="112" t="str">
        <f t="shared" si="0"/>
        <v>Projected</v>
      </c>
      <c r="H37" s="112" t="str">
        <f t="shared" si="0"/>
        <v>Projected</v>
      </c>
      <c r="I37" s="112" t="str">
        <f t="shared" si="0"/>
        <v>Projected</v>
      </c>
    </row>
    <row r="38" spans="1:9" ht="18.75" customHeight="1">
      <c r="A38" s="105"/>
      <c r="B38" s="105"/>
      <c r="C38" s="113">
        <v>2004</v>
      </c>
      <c r="D38" s="114">
        <f aca="true" t="shared" si="1" ref="D38:I38">D3</f>
        <v>2005</v>
      </c>
      <c r="E38" s="114">
        <f t="shared" si="1"/>
        <v>2006</v>
      </c>
      <c r="F38" s="114">
        <f t="shared" si="1"/>
        <v>2007</v>
      </c>
      <c r="G38" s="114">
        <f t="shared" si="1"/>
        <v>2008</v>
      </c>
      <c r="H38" s="114">
        <f t="shared" si="1"/>
        <v>2009</v>
      </c>
      <c r="I38" s="114">
        <f t="shared" si="1"/>
        <v>2010</v>
      </c>
    </row>
    <row r="39" spans="1:9" ht="15.75">
      <c r="A39" s="162"/>
      <c r="B39" s="177" t="s">
        <v>67</v>
      </c>
      <c r="C39" s="178"/>
      <c r="D39" s="178"/>
      <c r="E39" s="178"/>
      <c r="F39" s="178"/>
      <c r="G39" s="178"/>
      <c r="H39" s="178"/>
      <c r="I39" s="178"/>
    </row>
    <row r="40" spans="1:9" ht="15.75">
      <c r="A40" s="162"/>
      <c r="B40" s="177" t="s">
        <v>68</v>
      </c>
      <c r="C40" s="179"/>
      <c r="D40" s="179"/>
      <c r="E40" s="179"/>
      <c r="F40" s="179"/>
      <c r="G40" s="179"/>
      <c r="H40" s="179"/>
      <c r="I40" s="179"/>
    </row>
    <row r="41" spans="1:9" ht="15.75">
      <c r="A41" s="162"/>
      <c r="B41" s="177" t="s">
        <v>75</v>
      </c>
      <c r="C41" s="178"/>
      <c r="D41" s="178"/>
      <c r="E41" s="178"/>
      <c r="F41" s="178"/>
      <c r="G41" s="178"/>
      <c r="H41" s="178"/>
      <c r="I41" s="178"/>
    </row>
    <row r="42" spans="1:9" ht="15.75">
      <c r="A42" s="162"/>
      <c r="B42" s="177" t="s">
        <v>46</v>
      </c>
      <c r="C42" s="178"/>
      <c r="D42" s="178"/>
      <c r="E42" s="178"/>
      <c r="F42" s="178"/>
      <c r="G42" s="178"/>
      <c r="H42" s="178"/>
      <c r="I42" s="178"/>
    </row>
    <row r="43" spans="5:9" ht="15">
      <c r="E43" s="94"/>
      <c r="F43" s="94"/>
      <c r="G43" s="94"/>
      <c r="H43" s="94"/>
      <c r="I43" s="94"/>
    </row>
    <row r="44" spans="1:9" ht="30" customHeight="1">
      <c r="A44" s="1" t="s">
        <v>109</v>
      </c>
      <c r="B44" s="196" t="s">
        <v>103</v>
      </c>
      <c r="C44" s="196"/>
      <c r="D44" s="196"/>
      <c r="E44" s="196"/>
      <c r="F44" s="109"/>
      <c r="G44" s="109"/>
      <c r="H44" s="109"/>
      <c r="I44" s="94"/>
    </row>
    <row r="45" spans="1:9" ht="15">
      <c r="A45" s="94" t="s">
        <v>66</v>
      </c>
      <c r="B45" s="94"/>
      <c r="C45" s="161"/>
      <c r="D45" s="161"/>
      <c r="E45" s="161"/>
      <c r="F45" s="161"/>
      <c r="G45" s="161"/>
      <c r="H45" s="161"/>
      <c r="I45" s="161"/>
    </row>
    <row r="46" spans="1:9" ht="15">
      <c r="A46" s="94" t="s">
        <v>40</v>
      </c>
      <c r="B46" s="94"/>
      <c r="C46" s="94"/>
      <c r="D46" s="180"/>
      <c r="E46" s="180"/>
      <c r="F46" s="180"/>
      <c r="G46" s="180"/>
      <c r="H46" s="180"/>
      <c r="I46" s="180"/>
    </row>
    <row r="47" spans="1:9" ht="15">
      <c r="A47" s="94" t="s">
        <v>94</v>
      </c>
      <c r="B47" s="186">
        <f>WACC!B25</f>
        <v>0.07437483853333521</v>
      </c>
      <c r="C47" s="94"/>
      <c r="D47" s="94"/>
      <c r="E47" s="94"/>
      <c r="F47" s="94"/>
      <c r="G47" s="94"/>
      <c r="H47" s="94"/>
      <c r="I47" s="94"/>
    </row>
    <row r="48" spans="1:9" ht="15">
      <c r="A48" s="94"/>
      <c r="B48" s="94"/>
      <c r="C48" s="94"/>
      <c r="D48" s="94"/>
      <c r="E48" s="94"/>
      <c r="F48" s="94"/>
      <c r="G48" s="94"/>
      <c r="H48" s="94"/>
      <c r="I48" s="94"/>
    </row>
    <row r="49" spans="1:9" ht="15">
      <c r="A49" s="94" t="s">
        <v>49</v>
      </c>
      <c r="B49" s="94" t="s">
        <v>91</v>
      </c>
      <c r="C49" s="94" t="s">
        <v>91</v>
      </c>
      <c r="D49" s="94" t="s">
        <v>91</v>
      </c>
      <c r="E49" s="94" t="s">
        <v>91</v>
      </c>
      <c r="F49" s="94" t="s">
        <v>91</v>
      </c>
      <c r="G49" s="94" t="s">
        <v>91</v>
      </c>
      <c r="H49" s="181"/>
      <c r="I49" s="94"/>
    </row>
    <row r="50" spans="1:9" ht="15">
      <c r="A50" s="38" t="s">
        <v>112</v>
      </c>
      <c r="B50" s="181"/>
      <c r="C50" s="181"/>
      <c r="D50" s="181"/>
      <c r="E50" s="181"/>
      <c r="F50" s="181"/>
      <c r="G50" s="181"/>
      <c r="H50" s="181"/>
      <c r="I50" s="94"/>
    </row>
    <row r="51" spans="1:9" ht="60" customHeight="1">
      <c r="A51" s="38"/>
      <c r="B51" s="196" t="s">
        <v>76</v>
      </c>
      <c r="C51" s="196"/>
      <c r="D51" s="196"/>
      <c r="E51" s="196"/>
      <c r="F51" s="94"/>
      <c r="G51" s="94"/>
      <c r="H51" s="94"/>
      <c r="I51" s="94"/>
    </row>
    <row r="52" spans="1:9" ht="15">
      <c r="A52" s="38" t="s">
        <v>113</v>
      </c>
      <c r="B52" s="182"/>
      <c r="C52" s="94"/>
      <c r="D52" s="94"/>
      <c r="E52" s="94"/>
      <c r="F52" s="94"/>
      <c r="G52" s="94"/>
      <c r="H52" s="94"/>
      <c r="I52" s="94"/>
    </row>
    <row r="53" spans="1:9" ht="15">
      <c r="A53" s="38" t="s">
        <v>55</v>
      </c>
      <c r="B53" s="182"/>
      <c r="C53" s="94"/>
      <c r="D53" s="94"/>
      <c r="E53" s="94"/>
      <c r="F53" s="94"/>
      <c r="G53" s="94"/>
      <c r="H53" s="94"/>
      <c r="I53" s="94"/>
    </row>
    <row r="54" spans="1:9" ht="30.75" customHeight="1">
      <c r="A54" s="38" t="s">
        <v>59</v>
      </c>
      <c r="B54" s="183"/>
      <c r="C54" s="94"/>
      <c r="D54" s="94"/>
      <c r="E54" s="94"/>
      <c r="F54" s="94"/>
      <c r="G54" s="94"/>
      <c r="H54" s="94"/>
      <c r="I54" s="94"/>
    </row>
    <row r="55" spans="1:9" ht="15.75" thickBot="1">
      <c r="A55" s="38" t="s">
        <v>60</v>
      </c>
      <c r="B55" s="184"/>
      <c r="C55" s="94"/>
      <c r="D55" s="94"/>
      <c r="E55" s="94"/>
      <c r="F55" s="94"/>
      <c r="G55" s="94"/>
      <c r="H55" s="94"/>
      <c r="I55" s="94"/>
    </row>
    <row r="56" spans="1:9" ht="30.75" thickTop="1">
      <c r="A56" s="38" t="s">
        <v>108</v>
      </c>
      <c r="B56" s="161"/>
      <c r="C56" s="94"/>
      <c r="D56" s="94"/>
      <c r="E56" s="94"/>
      <c r="F56" s="94"/>
      <c r="G56" s="94"/>
      <c r="H56" s="94"/>
      <c r="I56" s="94"/>
    </row>
    <row r="57" spans="1:9" ht="47.25">
      <c r="A57" s="108" t="s">
        <v>47</v>
      </c>
      <c r="B57" s="185"/>
      <c r="C57" s="94"/>
      <c r="D57" s="94"/>
      <c r="E57" s="94"/>
      <c r="F57" s="94"/>
      <c r="G57" s="94"/>
      <c r="H57" s="94"/>
      <c r="I57" s="94"/>
    </row>
    <row r="58" spans="1:9" ht="15">
      <c r="A58" s="94"/>
      <c r="B58" s="94"/>
      <c r="C58" s="94"/>
      <c r="D58" s="94"/>
      <c r="E58" s="94"/>
      <c r="F58" s="94"/>
      <c r="G58" s="94"/>
      <c r="H58" s="94"/>
      <c r="I58" s="94"/>
    </row>
    <row r="59" spans="1:9" ht="15">
      <c r="A59" s="152"/>
      <c r="B59" s="153"/>
      <c r="C59" s="153"/>
      <c r="D59" s="153"/>
      <c r="E59" s="153"/>
      <c r="F59" s="153"/>
      <c r="G59" s="153"/>
      <c r="H59" s="153"/>
      <c r="I59" s="153"/>
    </row>
    <row r="60" spans="1:9" ht="15">
      <c r="A60" s="154"/>
      <c r="B60" s="155"/>
      <c r="C60" s="155"/>
      <c r="D60" s="155"/>
      <c r="E60" s="155"/>
      <c r="F60" s="155"/>
      <c r="G60" s="155"/>
      <c r="H60" s="155"/>
      <c r="I60" s="155"/>
    </row>
    <row r="61" spans="1:9" ht="15">
      <c r="A61" s="154"/>
      <c r="B61" s="155"/>
      <c r="C61" s="155"/>
      <c r="D61" s="155"/>
      <c r="E61" s="155"/>
      <c r="F61" s="155"/>
      <c r="G61" s="155"/>
      <c r="H61" s="155"/>
      <c r="I61" s="155"/>
    </row>
    <row r="62" spans="1:9" ht="15">
      <c r="A62" s="154"/>
      <c r="B62" s="155"/>
      <c r="C62" s="155"/>
      <c r="D62" s="155"/>
      <c r="E62" s="155"/>
      <c r="F62" s="155"/>
      <c r="G62" s="155"/>
      <c r="H62" s="155"/>
      <c r="I62" s="155"/>
    </row>
    <row r="63" spans="1:9" ht="15">
      <c r="A63" s="154"/>
      <c r="B63" s="156"/>
      <c r="C63" s="156"/>
      <c r="D63" s="156"/>
      <c r="E63" s="156"/>
      <c r="F63" s="156"/>
      <c r="G63" s="156"/>
      <c r="H63" s="156"/>
      <c r="I63" s="156"/>
    </row>
    <row r="64" spans="1:9" ht="15">
      <c r="A64" s="154"/>
      <c r="B64" s="157"/>
      <c r="C64" s="157"/>
      <c r="D64" s="157"/>
      <c r="E64" s="157"/>
      <c r="F64" s="157"/>
      <c r="G64" s="157"/>
      <c r="H64" s="157"/>
      <c r="I64" s="157"/>
    </row>
    <row r="65" spans="1:9" ht="15">
      <c r="A65" s="154"/>
      <c r="B65" s="155"/>
      <c r="C65" s="155"/>
      <c r="D65" s="155"/>
      <c r="E65" s="155"/>
      <c r="F65" s="155"/>
      <c r="G65" s="155"/>
      <c r="H65" s="155"/>
      <c r="I65" s="155"/>
    </row>
    <row r="66" spans="1:9" ht="15">
      <c r="A66" s="154"/>
      <c r="B66" s="155"/>
      <c r="C66" s="155"/>
      <c r="D66" s="155"/>
      <c r="E66" s="155"/>
      <c r="F66" s="155"/>
      <c r="G66" s="155"/>
      <c r="H66" s="155"/>
      <c r="I66" s="155"/>
    </row>
    <row r="67" spans="1:9" ht="15">
      <c r="A67" s="154"/>
      <c r="B67" s="156"/>
      <c r="C67" s="158"/>
      <c r="D67" s="158"/>
      <c r="E67" s="158"/>
      <c r="F67" s="158"/>
      <c r="G67" s="158"/>
      <c r="H67" s="158"/>
      <c r="I67" s="158"/>
    </row>
    <row r="68" spans="1:9" ht="15">
      <c r="A68" s="154"/>
      <c r="B68" s="155"/>
      <c r="C68" s="155"/>
      <c r="D68" s="155"/>
      <c r="E68" s="155"/>
      <c r="F68" s="155"/>
      <c r="G68" s="155"/>
      <c r="H68" s="155"/>
      <c r="I68" s="155"/>
    </row>
  </sheetData>
  <sheetProtection/>
  <mergeCells count="3">
    <mergeCell ref="B51:E51"/>
    <mergeCell ref="B1:I1"/>
    <mergeCell ref="B44:E44"/>
  </mergeCells>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P33"/>
  <sheetViews>
    <sheetView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27" sqref="A27"/>
    </sheetView>
  </sheetViews>
  <sheetFormatPr defaultColWidth="10.7109375" defaultRowHeight="12.75"/>
  <cols>
    <col min="1" max="1" width="32.421875" style="8" customWidth="1"/>
    <col min="2" max="2" width="6.140625" style="8" customWidth="1"/>
    <col min="3" max="16384" width="10.7109375" style="8" customWidth="1"/>
  </cols>
  <sheetData>
    <row r="1" spans="1:4" ht="18">
      <c r="A1" s="70" t="s">
        <v>99</v>
      </c>
      <c r="B1" s="70"/>
      <c r="C1" s="64"/>
      <c r="D1" s="64"/>
    </row>
    <row r="2" spans="1:4" ht="18">
      <c r="A2" s="70"/>
      <c r="B2" s="70"/>
      <c r="C2" s="64"/>
      <c r="D2" s="64"/>
    </row>
    <row r="3" spans="1:10" ht="54" customHeight="1">
      <c r="A3" s="196" t="s">
        <v>105</v>
      </c>
      <c r="B3" s="196"/>
      <c r="C3" s="196"/>
      <c r="D3" s="196"/>
      <c r="E3" s="196"/>
      <c r="F3" s="196"/>
      <c r="G3" s="196"/>
      <c r="H3" s="196"/>
      <c r="I3" s="196"/>
      <c r="J3" s="196"/>
    </row>
    <row r="4" spans="1:10" ht="15.75">
      <c r="A4" s="19"/>
      <c r="B4" s="19"/>
      <c r="C4" s="9" t="s">
        <v>34</v>
      </c>
      <c r="D4" s="57" t="s">
        <v>35</v>
      </c>
      <c r="E4" s="57" t="s">
        <v>35</v>
      </c>
      <c r="F4" s="57" t="s">
        <v>35</v>
      </c>
      <c r="G4" s="57" t="s">
        <v>35</v>
      </c>
      <c r="H4" s="57" t="s">
        <v>35</v>
      </c>
      <c r="I4" s="57" t="s">
        <v>35</v>
      </c>
      <c r="J4" s="57" t="s">
        <v>35</v>
      </c>
    </row>
    <row r="5" spans="1:10" ht="15.75">
      <c r="A5" s="2" t="s">
        <v>110</v>
      </c>
      <c r="B5" s="2"/>
      <c r="C5" s="10">
        <f>Actual!D5</f>
        <v>2003</v>
      </c>
      <c r="D5" s="10">
        <f>'Projection of FCF'!C5+1</f>
        <v>2004</v>
      </c>
      <c r="E5" s="107">
        <f>'Projection of FCF'!D5+1</f>
        <v>2005</v>
      </c>
      <c r="F5" s="107">
        <f>'Projection of FCF'!E5+1</f>
        <v>2006</v>
      </c>
      <c r="G5" s="107">
        <f>'Projection of FCF'!F5+1</f>
        <v>2007</v>
      </c>
      <c r="H5" s="107">
        <f>'Projection of FCF'!G5+1</f>
        <v>2008</v>
      </c>
      <c r="I5" s="107">
        <f>'Projection of FCF'!H5+1</f>
        <v>2009</v>
      </c>
      <c r="J5" s="107">
        <f>'Projection of FCF'!I5+1</f>
        <v>2010</v>
      </c>
    </row>
    <row r="6" spans="1:16" ht="15.75">
      <c r="A6" s="11" t="s">
        <v>37</v>
      </c>
      <c r="B6" s="11"/>
      <c r="C6" s="12">
        <f>Actual!D6</f>
        <v>37448</v>
      </c>
      <c r="D6" s="96"/>
      <c r="E6" s="164"/>
      <c r="F6" s="164"/>
      <c r="G6" s="164"/>
      <c r="H6" s="164"/>
      <c r="I6" s="164"/>
      <c r="J6" s="164"/>
      <c r="L6" s="197"/>
      <c r="M6" s="197"/>
      <c r="N6" s="197"/>
      <c r="O6" s="197"/>
      <c r="P6" s="197"/>
    </row>
    <row r="7" spans="1:10" ht="15">
      <c r="A7" s="11" t="s">
        <v>41</v>
      </c>
      <c r="B7" s="11"/>
      <c r="C7" s="12">
        <f>Actual!D7</f>
        <v>24505</v>
      </c>
      <c r="D7" s="96"/>
      <c r="E7" s="164"/>
      <c r="F7" s="164"/>
      <c r="G7" s="164"/>
      <c r="H7" s="164"/>
      <c r="I7" s="164"/>
      <c r="J7" s="164"/>
    </row>
    <row r="8" spans="1:10" ht="15">
      <c r="A8" s="13" t="s">
        <v>42</v>
      </c>
      <c r="B8" s="13"/>
      <c r="C8" s="12">
        <f>Actual!D8</f>
        <v>10909</v>
      </c>
      <c r="D8" s="96"/>
      <c r="E8" s="164"/>
      <c r="F8" s="164"/>
      <c r="G8" s="164"/>
      <c r="H8" s="164"/>
      <c r="I8" s="164"/>
      <c r="J8" s="164"/>
    </row>
    <row r="9" spans="1:10" ht="15">
      <c r="A9" s="11" t="s">
        <v>30</v>
      </c>
      <c r="B9" s="11"/>
      <c r="C9" s="12">
        <f>Actual!D9</f>
        <v>3092</v>
      </c>
      <c r="D9" s="97"/>
      <c r="E9" s="165"/>
      <c r="F9" s="165"/>
      <c r="G9" s="165"/>
      <c r="H9" s="165"/>
      <c r="I9" s="165"/>
      <c r="J9" s="165"/>
    </row>
    <row r="10" spans="1:10" ht="15">
      <c r="A10" s="14" t="s">
        <v>32</v>
      </c>
      <c r="B10" s="14"/>
      <c r="C10" s="103">
        <f>C6-C7-C8-C9</f>
        <v>-1058</v>
      </c>
      <c r="D10" s="96"/>
      <c r="E10" s="164"/>
      <c r="F10" s="164"/>
      <c r="G10" s="164"/>
      <c r="H10" s="164"/>
      <c r="I10" s="164"/>
      <c r="J10" s="164"/>
    </row>
    <row r="11" spans="1:10" ht="15">
      <c r="A11" s="19"/>
      <c r="B11" s="19"/>
      <c r="C11" s="19"/>
      <c r="D11" s="166"/>
      <c r="E11" s="162"/>
      <c r="F11" s="162"/>
      <c r="G11" s="162"/>
      <c r="H11" s="162"/>
      <c r="I11" s="162"/>
      <c r="J11" s="162"/>
    </row>
    <row r="12" spans="1:10" ht="15.75">
      <c r="A12" s="2" t="s">
        <v>111</v>
      </c>
      <c r="B12" s="2"/>
      <c r="C12" s="30"/>
      <c r="D12" s="167"/>
      <c r="E12" s="168"/>
      <c r="F12" s="168"/>
      <c r="G12" s="168"/>
      <c r="H12" s="168"/>
      <c r="I12" s="168"/>
      <c r="J12" s="168"/>
    </row>
    <row r="13" spans="1:10" ht="15">
      <c r="A13" s="21" t="s">
        <v>23</v>
      </c>
      <c r="B13" s="21"/>
      <c r="C13" s="22">
        <f>Actual!D21</f>
        <v>7007</v>
      </c>
      <c r="D13" s="98"/>
      <c r="E13" s="169"/>
      <c r="F13" s="169"/>
      <c r="G13" s="169"/>
      <c r="H13" s="169"/>
      <c r="I13" s="169"/>
      <c r="J13" s="169"/>
    </row>
    <row r="14" spans="1:10" ht="15">
      <c r="A14" s="21" t="s">
        <v>24</v>
      </c>
      <c r="B14" s="21"/>
      <c r="C14" s="22">
        <f>Actual!D23</f>
        <v>2832</v>
      </c>
      <c r="D14" s="98"/>
      <c r="E14" s="169"/>
      <c r="F14" s="169"/>
      <c r="G14" s="169"/>
      <c r="H14" s="169"/>
      <c r="I14" s="169"/>
      <c r="J14" s="169"/>
    </row>
    <row r="15" spans="1:10" ht="15">
      <c r="A15" s="21" t="s">
        <v>25</v>
      </c>
      <c r="B15" s="21"/>
      <c r="C15" s="24">
        <f>Actual!D24</f>
        <v>1491</v>
      </c>
      <c r="D15" s="99"/>
      <c r="E15" s="99"/>
      <c r="F15" s="99"/>
      <c r="G15" s="99"/>
      <c r="H15" s="99"/>
      <c r="I15" s="99"/>
      <c r="J15" s="99"/>
    </row>
    <row r="16" spans="1:10" ht="15">
      <c r="A16" s="25" t="s">
        <v>61</v>
      </c>
      <c r="B16" s="25"/>
      <c r="C16" s="22">
        <f>C13+C14+C15</f>
        <v>11330</v>
      </c>
      <c r="D16" s="100"/>
      <c r="E16" s="170"/>
      <c r="F16" s="170"/>
      <c r="G16" s="170"/>
      <c r="H16" s="170"/>
      <c r="I16" s="170"/>
      <c r="J16" s="170"/>
    </row>
    <row r="17" spans="1:10" ht="15">
      <c r="A17" s="21" t="s">
        <v>81</v>
      </c>
      <c r="B17" s="21"/>
      <c r="C17" s="24">
        <f>Actual!D26</f>
        <v>73672</v>
      </c>
      <c r="D17" s="101"/>
      <c r="E17" s="171"/>
      <c r="F17" s="171"/>
      <c r="G17" s="171"/>
      <c r="H17" s="171"/>
      <c r="I17" s="171"/>
      <c r="J17" s="171"/>
    </row>
    <row r="18" spans="1:10" ht="15.75">
      <c r="A18" s="26" t="s">
        <v>63</v>
      </c>
      <c r="B18" s="26"/>
      <c r="C18" s="27">
        <f>C16+C17</f>
        <v>85002</v>
      </c>
      <c r="D18" s="102"/>
      <c r="E18" s="172"/>
      <c r="F18" s="172"/>
      <c r="G18" s="172"/>
      <c r="H18" s="172"/>
      <c r="I18" s="172"/>
      <c r="J18" s="172"/>
    </row>
    <row r="19" spans="1:10" ht="15">
      <c r="A19" s="19"/>
      <c r="B19" s="19"/>
      <c r="C19" s="28"/>
      <c r="D19" s="173"/>
      <c r="E19" s="173"/>
      <c r="F19" s="173"/>
      <c r="G19" s="173"/>
      <c r="H19" s="173"/>
      <c r="I19" s="173"/>
      <c r="J19" s="173"/>
    </row>
    <row r="20" spans="1:10" ht="15">
      <c r="A20" s="21" t="s">
        <v>26</v>
      </c>
      <c r="B20" s="21"/>
      <c r="C20" s="22">
        <f>Actual!D29</f>
        <v>2270</v>
      </c>
      <c r="D20" s="98"/>
      <c r="E20" s="169"/>
      <c r="F20" s="169"/>
      <c r="G20" s="169"/>
      <c r="H20" s="169"/>
      <c r="I20" s="169"/>
      <c r="J20" s="169"/>
    </row>
    <row r="21" spans="1:10" ht="15">
      <c r="A21" s="23" t="s">
        <v>27</v>
      </c>
      <c r="B21" s="23"/>
      <c r="C21" s="24">
        <f>Actual!D30</f>
        <v>1956</v>
      </c>
      <c r="D21" s="101"/>
      <c r="E21" s="171"/>
      <c r="F21" s="171"/>
      <c r="G21" s="171"/>
      <c r="H21" s="171"/>
      <c r="I21" s="171"/>
      <c r="J21" s="171"/>
    </row>
    <row r="22" spans="1:10" ht="30">
      <c r="A22" s="25" t="s">
        <v>64</v>
      </c>
      <c r="B22" s="25"/>
      <c r="C22" s="22">
        <f>SUM(C20:C21)</f>
        <v>4226</v>
      </c>
      <c r="D22" s="100"/>
      <c r="E22" s="170"/>
      <c r="F22" s="170"/>
      <c r="G22" s="170"/>
      <c r="H22" s="170"/>
      <c r="I22" s="170"/>
      <c r="J22" s="170"/>
    </row>
    <row r="23" spans="1:10" ht="15.75">
      <c r="A23" s="30"/>
      <c r="B23" s="30"/>
      <c r="D23" s="98"/>
      <c r="E23" s="162"/>
      <c r="F23" s="162"/>
      <c r="G23" s="162"/>
      <c r="H23" s="162"/>
      <c r="I23" s="162"/>
      <c r="J23" s="162"/>
    </row>
    <row r="24" spans="1:10" ht="15.75">
      <c r="A24" s="2" t="s">
        <v>101</v>
      </c>
      <c r="B24" s="2"/>
      <c r="C24" s="20"/>
      <c r="D24" s="167"/>
      <c r="E24" s="168"/>
      <c r="F24" s="168"/>
      <c r="G24" s="168"/>
      <c r="H24" s="168"/>
      <c r="I24" s="168"/>
      <c r="J24" s="168"/>
    </row>
    <row r="25" spans="1:10" ht="15">
      <c r="A25" s="21" t="s">
        <v>83</v>
      </c>
      <c r="B25" s="21"/>
      <c r="C25" s="58">
        <f>'Historical Analysis'!D6</f>
        <v>-1058</v>
      </c>
      <c r="D25" s="60"/>
      <c r="E25" s="174"/>
      <c r="F25" s="174"/>
      <c r="G25" s="174"/>
      <c r="H25" s="174"/>
      <c r="I25" s="174"/>
      <c r="J25" s="174"/>
    </row>
    <row r="26" spans="1:10" ht="15">
      <c r="A26" s="23" t="s">
        <v>131</v>
      </c>
      <c r="B26" s="23"/>
      <c r="C26" s="58">
        <f>'Historical Analysis'!D7</f>
        <v>-317.297480620155</v>
      </c>
      <c r="D26" s="60"/>
      <c r="E26" s="174"/>
      <c r="F26" s="174"/>
      <c r="G26" s="174"/>
      <c r="H26" s="174"/>
      <c r="I26" s="174"/>
      <c r="J26" s="174"/>
    </row>
    <row r="27" spans="1:10" ht="15">
      <c r="A27" s="21" t="s">
        <v>22</v>
      </c>
      <c r="B27" s="21"/>
      <c r="C27" s="58">
        <f>'Historical Analysis'!D8</f>
        <v>-740.702519379845</v>
      </c>
      <c r="D27" s="60"/>
      <c r="E27" s="174"/>
      <c r="F27" s="174"/>
      <c r="G27" s="174"/>
      <c r="H27" s="174"/>
      <c r="I27" s="174"/>
      <c r="J27" s="174"/>
    </row>
    <row r="28" spans="1:10" ht="15">
      <c r="A28" s="23" t="s">
        <v>85</v>
      </c>
      <c r="B28" s="23"/>
      <c r="C28" s="58">
        <f>'Historical Analysis'!D9</f>
        <v>7104</v>
      </c>
      <c r="D28" s="61"/>
      <c r="E28" s="61"/>
      <c r="F28" s="61"/>
      <c r="G28" s="61"/>
      <c r="H28" s="61"/>
      <c r="I28" s="61"/>
      <c r="J28" s="61"/>
    </row>
    <row r="29" spans="1:10" ht="15">
      <c r="A29" s="19" t="s">
        <v>86</v>
      </c>
      <c r="B29" s="19"/>
      <c r="C29" s="58">
        <f>'Historical Analysis'!D10</f>
        <v>73672</v>
      </c>
      <c r="D29" s="61"/>
      <c r="E29" s="61"/>
      <c r="F29" s="61"/>
      <c r="G29" s="61"/>
      <c r="H29" s="61"/>
      <c r="I29" s="61"/>
      <c r="J29" s="61"/>
    </row>
    <row r="30" spans="1:10" ht="15">
      <c r="A30" s="19" t="s">
        <v>87</v>
      </c>
      <c r="B30" s="19"/>
      <c r="C30" s="58">
        <f>'Historical Analysis'!D11</f>
        <v>80776</v>
      </c>
      <c r="D30" s="61"/>
      <c r="E30" s="61"/>
      <c r="F30" s="61"/>
      <c r="G30" s="61"/>
      <c r="H30" s="61"/>
      <c r="I30" s="61"/>
      <c r="J30" s="61"/>
    </row>
    <row r="31" spans="1:10" ht="15">
      <c r="A31" s="19" t="s">
        <v>88</v>
      </c>
      <c r="B31" s="19"/>
      <c r="C31" s="58">
        <f>'Historical Analysis'!D12</f>
        <v>183</v>
      </c>
      <c r="D31" s="62"/>
      <c r="E31" s="62"/>
      <c r="F31" s="62"/>
      <c r="G31" s="62"/>
      <c r="H31" s="62"/>
      <c r="I31" s="62"/>
      <c r="J31" s="62"/>
    </row>
    <row r="32" spans="1:10" ht="15">
      <c r="A32" s="19" t="s">
        <v>33</v>
      </c>
      <c r="B32" s="19"/>
      <c r="C32" s="32">
        <f>C27-C31</f>
        <v>-923.702519379845</v>
      </c>
      <c r="D32" s="62"/>
      <c r="E32" s="62"/>
      <c r="F32" s="62"/>
      <c r="G32" s="62"/>
      <c r="H32" s="62"/>
      <c r="I32" s="62"/>
      <c r="J32" s="62"/>
    </row>
    <row r="33" spans="1:10" ht="15">
      <c r="A33" s="19" t="s">
        <v>90</v>
      </c>
      <c r="B33" s="19"/>
      <c r="C33" s="59">
        <f>'Historical Analysis'!D15</f>
        <v>-0.009190655756453352</v>
      </c>
      <c r="D33" s="63"/>
      <c r="E33" s="63"/>
      <c r="F33" s="63"/>
      <c r="G33" s="63"/>
      <c r="H33" s="63"/>
      <c r="I33" s="63"/>
      <c r="J33" s="63"/>
    </row>
  </sheetData>
  <sheetProtection/>
  <mergeCells count="2">
    <mergeCell ref="L6:P6"/>
    <mergeCell ref="A3:J3"/>
  </mergeCells>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I35"/>
  <sheetViews>
    <sheetView tabSelected="1"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E13" sqref="E13"/>
    </sheetView>
  </sheetViews>
  <sheetFormatPr defaultColWidth="10.7109375" defaultRowHeight="12.75"/>
  <cols>
    <col min="1" max="1" width="37.421875" style="8" customWidth="1"/>
    <col min="2" max="2" width="15.00390625" style="8" customWidth="1"/>
    <col min="3" max="3" width="13.28125" style="8" customWidth="1"/>
    <col min="4" max="16384" width="10.7109375" style="8" customWidth="1"/>
  </cols>
  <sheetData>
    <row r="1" spans="1:5" ht="63.75" customHeight="1">
      <c r="A1" s="198" t="s">
        <v>102</v>
      </c>
      <c r="B1" s="198"/>
      <c r="C1" s="198"/>
      <c r="D1" s="198"/>
      <c r="E1" s="198"/>
    </row>
    <row r="2" spans="1:9" ht="47.25">
      <c r="A2" s="70" t="s">
        <v>99</v>
      </c>
      <c r="B2" s="7"/>
      <c r="C2" s="117" t="s">
        <v>54</v>
      </c>
      <c r="F2" s="159"/>
      <c r="G2" s="144"/>
      <c r="H2" s="159"/>
      <c r="I2" s="144"/>
    </row>
    <row r="3" spans="2:9" ht="30">
      <c r="B3" s="188" t="str">
        <f>'Historical Analysis'!E18</f>
        <v>3-year Average</v>
      </c>
      <c r="C3" s="107">
        <f>'Projection of FCF'!D5</f>
        <v>2004</v>
      </c>
      <c r="D3" s="107">
        <f aca="true" t="shared" si="0" ref="D3:I3">C3+1</f>
        <v>2005</v>
      </c>
      <c r="E3" s="107">
        <f t="shared" si="0"/>
        <v>2006</v>
      </c>
      <c r="F3" s="107">
        <f t="shared" si="0"/>
        <v>2007</v>
      </c>
      <c r="G3" s="107">
        <f t="shared" si="0"/>
        <v>2008</v>
      </c>
      <c r="H3" s="107">
        <f t="shared" si="0"/>
        <v>2009</v>
      </c>
      <c r="I3" s="107">
        <f t="shared" si="0"/>
        <v>2010</v>
      </c>
    </row>
    <row r="4" spans="1:9" ht="15.75" customHeight="1">
      <c r="A4" s="55" t="s">
        <v>58</v>
      </c>
      <c r="C4" s="94"/>
      <c r="D4" s="94"/>
      <c r="E4" s="94"/>
      <c r="F4" s="94"/>
      <c r="G4" s="94"/>
      <c r="H4" s="94"/>
      <c r="I4" s="94"/>
    </row>
    <row r="5" spans="1:9" ht="15">
      <c r="A5" s="36" t="s">
        <v>92</v>
      </c>
      <c r="B5" s="54">
        <v>0.02</v>
      </c>
      <c r="C5" s="95">
        <f>B5</f>
        <v>0.02</v>
      </c>
      <c r="D5" s="95">
        <f>C5</f>
        <v>0.02</v>
      </c>
      <c r="E5" s="95">
        <v>0.02</v>
      </c>
      <c r="F5" s="95">
        <v>0.02</v>
      </c>
      <c r="G5" s="95">
        <v>0.02</v>
      </c>
      <c r="H5" s="95">
        <v>0.03</v>
      </c>
      <c r="I5" s="95">
        <v>0.03</v>
      </c>
    </row>
    <row r="6" spans="1:9" ht="15">
      <c r="A6" s="36" t="s">
        <v>1</v>
      </c>
      <c r="B6" s="54">
        <f>'Historical Analysis'!E21</f>
        <v>0.6387761027378819</v>
      </c>
      <c r="C6" s="95">
        <v>0.62</v>
      </c>
      <c r="D6" s="95">
        <v>0.6</v>
      </c>
      <c r="E6" s="95">
        <v>0.6</v>
      </c>
      <c r="F6" s="95">
        <v>0.58</v>
      </c>
      <c r="G6" s="95">
        <v>0.56</v>
      </c>
      <c r="H6" s="95">
        <v>0.53</v>
      </c>
      <c r="I6" s="95">
        <v>0.53</v>
      </c>
    </row>
    <row r="7" spans="1:9" ht="15">
      <c r="A7" s="36" t="s">
        <v>2</v>
      </c>
      <c r="B7" s="54">
        <f>'Historical Analysis'!E22</f>
        <v>0.3182064447714184</v>
      </c>
      <c r="C7" s="95">
        <v>0.29</v>
      </c>
      <c r="D7" s="95">
        <f>C7-0.01</f>
        <v>0.27999999999999997</v>
      </c>
      <c r="E7" s="95">
        <f>D7-0.01</f>
        <v>0.26999999999999996</v>
      </c>
      <c r="F7" s="95">
        <f>E7-0.01</f>
        <v>0.25999999999999995</v>
      </c>
      <c r="G7" s="95">
        <f>F7-0.01</f>
        <v>0.24999999999999994</v>
      </c>
      <c r="H7" s="95">
        <v>0.23</v>
      </c>
      <c r="I7" s="95">
        <v>0.23</v>
      </c>
    </row>
    <row r="8" spans="1:9" ht="15">
      <c r="A8" s="36" t="s">
        <v>3</v>
      </c>
      <c r="B8" s="54">
        <f>'Historical Analysis'!E23</f>
        <v>0.043051775280631775</v>
      </c>
      <c r="C8" s="95">
        <v>0.045</v>
      </c>
      <c r="D8" s="95">
        <f aca="true" t="shared" si="1" ref="D8:I8">C8</f>
        <v>0.045</v>
      </c>
      <c r="E8" s="95">
        <f t="shared" si="1"/>
        <v>0.045</v>
      </c>
      <c r="F8" s="95">
        <f t="shared" si="1"/>
        <v>0.045</v>
      </c>
      <c r="G8" s="95">
        <f t="shared" si="1"/>
        <v>0.045</v>
      </c>
      <c r="H8" s="95">
        <f t="shared" si="1"/>
        <v>0.045</v>
      </c>
      <c r="I8" s="95">
        <f t="shared" si="1"/>
        <v>0.045</v>
      </c>
    </row>
    <row r="9" spans="1:9" ht="15">
      <c r="A9" s="68" t="s">
        <v>4</v>
      </c>
      <c r="B9" s="54"/>
      <c r="C9" s="95"/>
      <c r="D9" s="95"/>
      <c r="E9" s="95"/>
      <c r="F9" s="95"/>
      <c r="G9" s="95"/>
      <c r="H9" s="95"/>
      <c r="I9" s="95"/>
    </row>
    <row r="10" spans="1:9" ht="15">
      <c r="A10" s="36" t="s">
        <v>5</v>
      </c>
      <c r="B10" s="54">
        <f>'Historical Analysis'!E25</f>
        <v>0.1926882073004322</v>
      </c>
      <c r="C10" s="95">
        <v>0.15</v>
      </c>
      <c r="D10" s="95">
        <v>0.1</v>
      </c>
      <c r="E10" s="95">
        <v>0.06</v>
      </c>
      <c r="F10" s="95">
        <v>0.03</v>
      </c>
      <c r="G10" s="95">
        <v>0.02</v>
      </c>
      <c r="H10" s="95">
        <f>G10</f>
        <v>0.02</v>
      </c>
      <c r="I10" s="95">
        <f>H10</f>
        <v>0.02</v>
      </c>
    </row>
    <row r="11" spans="1:9" ht="15">
      <c r="A11" s="36" t="s">
        <v>6</v>
      </c>
      <c r="B11" s="54">
        <f>'Historical Analysis'!E26</f>
        <v>0.08012036760457898</v>
      </c>
      <c r="C11" s="95">
        <v>0.07</v>
      </c>
      <c r="D11" s="95">
        <v>0.06</v>
      </c>
      <c r="E11" s="95">
        <f aca="true" t="shared" si="2" ref="D11:I12">D11</f>
        <v>0.06</v>
      </c>
      <c r="F11" s="95">
        <f t="shared" si="2"/>
        <v>0.06</v>
      </c>
      <c r="G11" s="95">
        <f t="shared" si="2"/>
        <v>0.06</v>
      </c>
      <c r="H11" s="95">
        <f t="shared" si="2"/>
        <v>0.06</v>
      </c>
      <c r="I11" s="95">
        <v>0.06</v>
      </c>
    </row>
    <row r="12" spans="1:9" ht="15">
      <c r="A12" s="36" t="s">
        <v>7</v>
      </c>
      <c r="B12" s="54">
        <f>'Historical Analysis'!E27</f>
        <v>0.036462926892220825</v>
      </c>
      <c r="C12" s="95">
        <v>0.04</v>
      </c>
      <c r="D12" s="95">
        <f t="shared" si="2"/>
        <v>0.04</v>
      </c>
      <c r="E12" s="95">
        <f t="shared" si="2"/>
        <v>0.04</v>
      </c>
      <c r="F12" s="95">
        <f t="shared" si="2"/>
        <v>0.04</v>
      </c>
      <c r="G12" s="95">
        <f t="shared" si="2"/>
        <v>0.04</v>
      </c>
      <c r="H12" s="95">
        <f t="shared" si="2"/>
        <v>0.04</v>
      </c>
      <c r="I12" s="95">
        <f t="shared" si="2"/>
        <v>0.04</v>
      </c>
    </row>
    <row r="13" spans="1:9" ht="15">
      <c r="A13" s="36" t="s">
        <v>8</v>
      </c>
      <c r="B13" s="54">
        <v>1.82</v>
      </c>
      <c r="C13" s="95">
        <v>1.8</v>
      </c>
      <c r="D13" s="95">
        <f>C13</f>
        <v>1.8</v>
      </c>
      <c r="E13" s="95">
        <f>D13</f>
        <v>1.8</v>
      </c>
      <c r="F13" s="95">
        <v>1.75</v>
      </c>
      <c r="G13" s="95">
        <v>1.65</v>
      </c>
      <c r="H13" s="95">
        <v>1.65</v>
      </c>
      <c r="I13" s="95">
        <v>1.65</v>
      </c>
    </row>
    <row r="14" spans="1:9" ht="15">
      <c r="A14" s="36" t="s">
        <v>9</v>
      </c>
      <c r="B14" s="54">
        <f>'Historical Analysis'!E29</f>
        <v>0.06362869311905839</v>
      </c>
      <c r="C14" s="95">
        <v>0.06</v>
      </c>
      <c r="D14" s="95">
        <f aca="true" t="shared" si="3" ref="D14:I15">C14</f>
        <v>0.06</v>
      </c>
      <c r="E14" s="95">
        <f t="shared" si="3"/>
        <v>0.06</v>
      </c>
      <c r="F14" s="95">
        <f t="shared" si="3"/>
        <v>0.06</v>
      </c>
      <c r="G14" s="95">
        <f t="shared" si="3"/>
        <v>0.06</v>
      </c>
      <c r="H14" s="95">
        <f t="shared" si="3"/>
        <v>0.06</v>
      </c>
      <c r="I14" s="95">
        <f t="shared" si="3"/>
        <v>0.06</v>
      </c>
    </row>
    <row r="15" spans="1:9" ht="15">
      <c r="A15" s="36" t="s">
        <v>10</v>
      </c>
      <c r="B15" s="54">
        <f>'Historical Analysis'!E30</f>
        <v>0.05404649637899565</v>
      </c>
      <c r="C15" s="95">
        <v>0.05</v>
      </c>
      <c r="D15" s="95">
        <f t="shared" si="3"/>
        <v>0.05</v>
      </c>
      <c r="E15" s="95">
        <f t="shared" si="3"/>
        <v>0.05</v>
      </c>
      <c r="F15" s="95">
        <f t="shared" si="3"/>
        <v>0.05</v>
      </c>
      <c r="G15" s="95">
        <f t="shared" si="3"/>
        <v>0.05</v>
      </c>
      <c r="H15" s="95">
        <f t="shared" si="3"/>
        <v>0.05</v>
      </c>
      <c r="I15" s="95">
        <f t="shared" si="3"/>
        <v>0.05</v>
      </c>
    </row>
    <row r="16" spans="1:9" ht="15">
      <c r="A16" s="68" t="s">
        <v>11</v>
      </c>
      <c r="B16" s="54"/>
      <c r="C16" s="95"/>
      <c r="D16" s="95"/>
      <c r="E16" s="95"/>
      <c r="F16" s="95"/>
      <c r="G16" s="95"/>
      <c r="H16" s="95"/>
      <c r="I16" s="95"/>
    </row>
    <row r="17" spans="1:9" ht="15">
      <c r="A17" s="39" t="s">
        <v>12</v>
      </c>
      <c r="B17" s="56">
        <f>'Historical Analysis'!E32</f>
        <v>0.2999714746611291</v>
      </c>
      <c r="C17" s="95">
        <f aca="true" t="shared" si="4" ref="C17:I17">B17</f>
        <v>0.2999714746611291</v>
      </c>
      <c r="D17" s="95">
        <f t="shared" si="4"/>
        <v>0.2999714746611291</v>
      </c>
      <c r="E17" s="95">
        <f t="shared" si="4"/>
        <v>0.2999714746611291</v>
      </c>
      <c r="F17" s="143">
        <f t="shared" si="4"/>
        <v>0.2999714746611291</v>
      </c>
      <c r="G17" s="143">
        <f t="shared" si="4"/>
        <v>0.2999714746611291</v>
      </c>
      <c r="H17" s="143">
        <f t="shared" si="4"/>
        <v>0.2999714746611291</v>
      </c>
      <c r="I17" s="143">
        <f t="shared" si="4"/>
        <v>0.2999714746611291</v>
      </c>
    </row>
    <row r="18" spans="1:9" ht="46.5" customHeight="1">
      <c r="A18" s="88" t="s">
        <v>69</v>
      </c>
      <c r="B18" s="89"/>
      <c r="C18" s="145"/>
      <c r="D18" s="145"/>
      <c r="E18" s="145"/>
      <c r="F18" s="106"/>
      <c r="G18" s="106"/>
      <c r="H18" s="106"/>
      <c r="I18" s="106"/>
    </row>
    <row r="19" spans="1:9" ht="15">
      <c r="A19" s="90" t="s">
        <v>70</v>
      </c>
      <c r="B19" s="89">
        <f>'Historical Analysis'!E34</f>
        <v>0</v>
      </c>
      <c r="C19" s="95">
        <f>B19</f>
        <v>0</v>
      </c>
      <c r="D19" s="95">
        <f aca="true" t="shared" si="5" ref="D19:I19">C19</f>
        <v>0</v>
      </c>
      <c r="E19" s="95">
        <f t="shared" si="5"/>
        <v>0</v>
      </c>
      <c r="F19" s="95">
        <f t="shared" si="5"/>
        <v>0</v>
      </c>
      <c r="G19" s="95">
        <f t="shared" si="5"/>
        <v>0</v>
      </c>
      <c r="H19" s="95">
        <f t="shared" si="5"/>
        <v>0</v>
      </c>
      <c r="I19" s="95">
        <f t="shared" si="5"/>
        <v>0</v>
      </c>
    </row>
    <row r="20" spans="1:9" ht="15">
      <c r="A20" s="91" t="s">
        <v>71</v>
      </c>
      <c r="B20" s="89">
        <f>'Historical Analysis'!E35</f>
        <v>0.08601601726958807</v>
      </c>
      <c r="C20" s="95">
        <f>B20</f>
        <v>0.08601601726958807</v>
      </c>
      <c r="D20" s="95">
        <f aca="true" t="shared" si="6" ref="D20:I20">C20</f>
        <v>0.08601601726958807</v>
      </c>
      <c r="E20" s="95">
        <f t="shared" si="6"/>
        <v>0.08601601726958807</v>
      </c>
      <c r="F20" s="95">
        <f t="shared" si="6"/>
        <v>0.08601601726958807</v>
      </c>
      <c r="G20" s="95">
        <f t="shared" si="6"/>
        <v>0.08601601726958807</v>
      </c>
      <c r="H20" s="95">
        <f t="shared" si="6"/>
        <v>0.08601601726958807</v>
      </c>
      <c r="I20" s="95">
        <f t="shared" si="6"/>
        <v>0.08601601726958807</v>
      </c>
    </row>
    <row r="21" spans="1:9" ht="15">
      <c r="A21" s="88" t="s">
        <v>72</v>
      </c>
      <c r="B21" s="89"/>
      <c r="C21" s="89"/>
      <c r="D21" s="89"/>
      <c r="E21" s="89"/>
      <c r="F21" s="89"/>
      <c r="G21" s="89"/>
      <c r="H21" s="89"/>
      <c r="I21" s="89"/>
    </row>
    <row r="22" spans="1:9" ht="15">
      <c r="A22" s="91" t="s">
        <v>73</v>
      </c>
      <c r="B22" s="89">
        <f>'Historical Analysis'!E37</f>
        <v>0.050232936640141564</v>
      </c>
      <c r="C22" s="95">
        <f>B22</f>
        <v>0.050232936640141564</v>
      </c>
      <c r="D22" s="95">
        <f aca="true" t="shared" si="7" ref="D22:I22">C22</f>
        <v>0.050232936640141564</v>
      </c>
      <c r="E22" s="95">
        <f t="shared" si="7"/>
        <v>0.050232936640141564</v>
      </c>
      <c r="F22" s="95">
        <f t="shared" si="7"/>
        <v>0.050232936640141564</v>
      </c>
      <c r="G22" s="95">
        <f t="shared" si="7"/>
        <v>0.050232936640141564</v>
      </c>
      <c r="H22" s="95">
        <f t="shared" si="7"/>
        <v>0.050232936640141564</v>
      </c>
      <c r="I22" s="95">
        <f t="shared" si="7"/>
        <v>0.050232936640141564</v>
      </c>
    </row>
    <row r="23" spans="1:9" ht="15">
      <c r="A23" s="91" t="s">
        <v>74</v>
      </c>
      <c r="B23" s="89">
        <f>'Historical Analysis'!E38</f>
        <v>0.0799797070628116</v>
      </c>
      <c r="C23" s="95">
        <f>B23</f>
        <v>0.0799797070628116</v>
      </c>
      <c r="D23" s="95">
        <f aca="true" t="shared" si="8" ref="D23:I23">C23</f>
        <v>0.0799797070628116</v>
      </c>
      <c r="E23" s="95">
        <f t="shared" si="8"/>
        <v>0.0799797070628116</v>
      </c>
      <c r="F23" s="95">
        <f t="shared" si="8"/>
        <v>0.0799797070628116</v>
      </c>
      <c r="G23" s="95">
        <f t="shared" si="8"/>
        <v>0.0799797070628116</v>
      </c>
      <c r="H23" s="95">
        <f t="shared" si="8"/>
        <v>0.0799797070628116</v>
      </c>
      <c r="I23" s="95">
        <f t="shared" si="8"/>
        <v>0.0799797070628116</v>
      </c>
    </row>
    <row r="25" spans="1:9" ht="15">
      <c r="A25" s="8" t="s">
        <v>107</v>
      </c>
      <c r="B25" s="161">
        <f>'Projection of FCF'!C28</f>
        <v>7104</v>
      </c>
      <c r="C25" s="161">
        <f>'Projection of FCF'!D28</f>
        <v>0</v>
      </c>
      <c r="D25" s="161">
        <f>'Projection of FCF'!E28</f>
        <v>0</v>
      </c>
      <c r="E25" s="161">
        <f>'Projection of FCF'!F28</f>
        <v>0</v>
      </c>
      <c r="F25" s="161">
        <f>'Projection of FCF'!G28</f>
        <v>0</v>
      </c>
      <c r="G25" s="161">
        <f>'Projection of FCF'!H28</f>
        <v>0</v>
      </c>
      <c r="H25" s="161">
        <f>'Projection of FCF'!I28</f>
        <v>0</v>
      </c>
      <c r="I25" s="161">
        <f>'Projection of FCF'!J28</f>
        <v>0</v>
      </c>
    </row>
    <row r="26" spans="2:9" ht="15">
      <c r="B26" s="87">
        <v>7104</v>
      </c>
      <c r="C26" s="87">
        <v>6447.178453735493</v>
      </c>
      <c r="D26" s="87">
        <v>5407.295046810203</v>
      </c>
      <c r="E26" s="87">
        <v>4720.638604066408</v>
      </c>
      <c r="F26" s="87">
        <v>4004.3529855941356</v>
      </c>
      <c r="G26" s="87">
        <v>3257.5276869413474</v>
      </c>
      <c r="H26" s="87">
        <v>2479.2276351482074</v>
      </c>
      <c r="I26" s="87">
        <v>1668.4925702085666</v>
      </c>
    </row>
    <row r="27" ht="15">
      <c r="B27" s="50"/>
    </row>
    <row r="29" spans="1:9" ht="15">
      <c r="A29" s="8" t="s">
        <v>106</v>
      </c>
      <c r="B29" s="161">
        <f>'Projection of FCF'!C32</f>
        <v>-923.702519379845</v>
      </c>
      <c r="C29" s="161">
        <f>'Projection of FCF'!D32</f>
        <v>0</v>
      </c>
      <c r="D29" s="161">
        <f>'Projection of FCF'!E32</f>
        <v>0</v>
      </c>
      <c r="E29" s="161">
        <f>'Projection of FCF'!F32</f>
        <v>0</v>
      </c>
      <c r="F29" s="161">
        <f>'Projection of FCF'!G32</f>
        <v>0</v>
      </c>
      <c r="G29" s="161">
        <f>'Projection of FCF'!H32</f>
        <v>0</v>
      </c>
      <c r="H29" s="161">
        <f>'Projection of FCF'!I32</f>
        <v>0</v>
      </c>
      <c r="I29" s="161">
        <f>'Projection of FCF'!J32</f>
        <v>0</v>
      </c>
    </row>
    <row r="30" spans="2:9" ht="15">
      <c r="B30" s="162"/>
      <c r="C30" s="163"/>
      <c r="D30" s="163">
        <f>'Proj. of Financials &amp; Valuation'!D46</f>
        <v>0</v>
      </c>
      <c r="E30" s="163">
        <f>'Proj. of Financials &amp; Valuation'!E46</f>
        <v>0</v>
      </c>
      <c r="F30" s="163">
        <f>'Proj. of Financials &amp; Valuation'!F46</f>
        <v>0</v>
      </c>
      <c r="G30" s="163">
        <f>'Proj. of Financials &amp; Valuation'!G46</f>
        <v>0</v>
      </c>
      <c r="H30" s="163">
        <f>'Proj. of Financials &amp; Valuation'!H46</f>
        <v>0</v>
      </c>
      <c r="I30" s="163">
        <f>'Proj. of Financials &amp; Valuation'!I46</f>
        <v>0</v>
      </c>
    </row>
    <row r="31" spans="2:9" ht="15">
      <c r="B31" s="146">
        <v>1473.9682034976154</v>
      </c>
      <c r="C31" s="146">
        <v>521.067884916876</v>
      </c>
      <c r="D31" s="146">
        <v>512.0111732961186</v>
      </c>
      <c r="E31" s="146">
        <v>446.2138999241831</v>
      </c>
      <c r="F31" s="146">
        <v>1613.0347125789333</v>
      </c>
      <c r="G31" s="146">
        <v>1160.8367998436036</v>
      </c>
      <c r="H31" s="146">
        <v>1200.5917830077642</v>
      </c>
      <c r="I31" s="146">
        <v>1241.4726307785777</v>
      </c>
    </row>
    <row r="32" spans="2:9" ht="15">
      <c r="B32" s="94"/>
      <c r="C32" s="94"/>
      <c r="D32" s="89">
        <v>-0.01738105894244884</v>
      </c>
      <c r="E32" s="89">
        <v>-0.12850749515554424</v>
      </c>
      <c r="F32" s="89">
        <v>2.614936049399193</v>
      </c>
      <c r="G32" s="89">
        <v>-0.28033985208684814</v>
      </c>
      <c r="H32" s="89">
        <v>0.034246832258864233</v>
      </c>
      <c r="I32" s="89">
        <v>0.03405058101297126</v>
      </c>
    </row>
    <row r="34" spans="1:9" ht="15">
      <c r="A34" s="8" t="s">
        <v>90</v>
      </c>
      <c r="B34" s="163">
        <f>'Projection of FCF'!C33</f>
        <v>-0.009190655756453352</v>
      </c>
      <c r="C34" s="163">
        <f>'Projection of FCF'!D33</f>
        <v>0</v>
      </c>
      <c r="D34" s="163">
        <f>'Projection of FCF'!E33</f>
        <v>0</v>
      </c>
      <c r="E34" s="163">
        <f>'Projection of FCF'!F33</f>
        <v>0</v>
      </c>
      <c r="F34" s="163">
        <f>'Projection of FCF'!G33</f>
        <v>0</v>
      </c>
      <c r="G34" s="163">
        <f>'Projection of FCF'!H33</f>
        <v>0</v>
      </c>
      <c r="H34" s="163">
        <f>'Projection of FCF'!I33</f>
        <v>0</v>
      </c>
      <c r="I34" s="163">
        <f>'Projection of FCF'!J33</f>
        <v>0</v>
      </c>
    </row>
    <row r="35" spans="2:9" ht="15">
      <c r="B35" s="54">
        <v>-0.01222261617519848</v>
      </c>
      <c r="C35" s="54">
        <v>0.0034158131405602533</v>
      </c>
      <c r="D35" s="54">
        <v>0.011265945499415458</v>
      </c>
      <c r="E35" s="54">
        <v>0.01538519080127753</v>
      </c>
      <c r="F35" s="54">
        <v>0.019890337625685633</v>
      </c>
      <c r="G35" s="54">
        <v>0.02462377885570536</v>
      </c>
      <c r="H35" s="54">
        <v>0.02488872335001567</v>
      </c>
      <c r="I35" s="54">
        <v>0.025159431304434467</v>
      </c>
    </row>
  </sheetData>
  <sheetProtection/>
  <mergeCells count="1">
    <mergeCell ref="A1:E1"/>
  </mergeCells>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D46"/>
  <sheetViews>
    <sheetView zoomScalePageLayoutView="0" workbookViewId="0" topLeftCell="A1">
      <selection activeCell="A1" sqref="A1"/>
    </sheetView>
  </sheetViews>
  <sheetFormatPr defaultColWidth="10.7109375" defaultRowHeight="12.75"/>
  <cols>
    <col min="1" max="1" width="34.421875" style="47" customWidth="1"/>
    <col min="2" max="2" width="11.7109375" style="8" bestFit="1" customWidth="1"/>
    <col min="3" max="3" width="10.7109375" style="49" customWidth="1"/>
    <col min="4" max="16384" width="10.7109375" style="8" customWidth="1"/>
  </cols>
  <sheetData>
    <row r="1" spans="1:4" ht="18">
      <c r="A1" s="70" t="s">
        <v>99</v>
      </c>
      <c r="B1" s="70"/>
      <c r="C1" s="70"/>
      <c r="D1" s="70"/>
    </row>
    <row r="2" spans="1:3" ht="15.75">
      <c r="A2" s="3" t="s">
        <v>93</v>
      </c>
      <c r="B2" s="40"/>
      <c r="C2" s="41"/>
    </row>
    <row r="3" spans="1:3" ht="15.75">
      <c r="A3" s="6" t="s">
        <v>52</v>
      </c>
      <c r="B3" s="40"/>
      <c r="C3" s="41"/>
    </row>
    <row r="4" spans="1:3" ht="15">
      <c r="A4" s="42" t="s">
        <v>114</v>
      </c>
      <c r="B4" s="43">
        <v>2.4</v>
      </c>
      <c r="C4" s="41" t="s">
        <v>123</v>
      </c>
    </row>
    <row r="5" spans="1:4" ht="30">
      <c r="A5" s="195" t="s">
        <v>115</v>
      </c>
      <c r="B5" s="160">
        <v>6326</v>
      </c>
      <c r="C5" s="41" t="s">
        <v>127</v>
      </c>
      <c r="D5" s="94"/>
    </row>
    <row r="6" spans="1:3" ht="15">
      <c r="A6" s="42" t="s">
        <v>116</v>
      </c>
      <c r="B6" s="130">
        <f>B4*B5</f>
        <v>15182.4</v>
      </c>
      <c r="C6" s="41" t="s">
        <v>128</v>
      </c>
    </row>
    <row r="7" spans="1:3" ht="15">
      <c r="A7" s="42" t="s">
        <v>117</v>
      </c>
      <c r="B7" s="131">
        <f>Actual!D33</f>
        <v>6544</v>
      </c>
      <c r="C7" s="41" t="s">
        <v>129</v>
      </c>
    </row>
    <row r="8" spans="1:3" ht="15">
      <c r="A8" s="42"/>
      <c r="B8" s="43"/>
      <c r="C8" s="41"/>
    </row>
    <row r="9" spans="1:3" ht="45">
      <c r="A9" s="42" t="s">
        <v>118</v>
      </c>
      <c r="B9" s="34">
        <f>B7/(B6+B7)</f>
        <v>0.3012003829442521</v>
      </c>
      <c r="C9" s="41" t="s">
        <v>124</v>
      </c>
    </row>
    <row r="10" spans="1:3" ht="45">
      <c r="A10" s="42" t="s">
        <v>119</v>
      </c>
      <c r="B10" s="34">
        <f>B9</f>
        <v>0.3012003829442521</v>
      </c>
      <c r="C10" s="44" t="s">
        <v>50</v>
      </c>
    </row>
    <row r="11" spans="1:3" ht="45">
      <c r="A11" s="42" t="s">
        <v>120</v>
      </c>
      <c r="B11" s="34">
        <f>1-B10</f>
        <v>0.6987996170557479</v>
      </c>
      <c r="C11" s="45" t="s">
        <v>48</v>
      </c>
    </row>
    <row r="12" spans="1:3" ht="15">
      <c r="A12" s="42"/>
      <c r="B12" s="34"/>
      <c r="C12" s="41"/>
    </row>
    <row r="13" spans="1:3" ht="15.75">
      <c r="A13" s="4" t="s">
        <v>51</v>
      </c>
      <c r="B13" s="34"/>
      <c r="C13" s="41"/>
    </row>
    <row r="14" spans="1:3" ht="15">
      <c r="A14" s="42" t="s">
        <v>45</v>
      </c>
      <c r="B14" s="46">
        <v>0.7</v>
      </c>
      <c r="C14" s="41" t="s">
        <v>125</v>
      </c>
    </row>
    <row r="15" spans="1:3" ht="15">
      <c r="A15" s="47" t="s">
        <v>95</v>
      </c>
      <c r="B15" s="48">
        <v>0.0403</v>
      </c>
      <c r="C15" s="41" t="s">
        <v>125</v>
      </c>
    </row>
    <row r="16" spans="1:3" ht="15">
      <c r="A16" s="47" t="s">
        <v>96</v>
      </c>
      <c r="B16" s="48">
        <v>0.06</v>
      </c>
      <c r="C16" s="41" t="s">
        <v>125</v>
      </c>
    </row>
    <row r="17" spans="1:3" ht="15">
      <c r="A17" s="47" t="s">
        <v>97</v>
      </c>
      <c r="B17" s="48">
        <f>B15+B16*B14</f>
        <v>0.0823</v>
      </c>
      <c r="C17" s="41" t="s">
        <v>124</v>
      </c>
    </row>
    <row r="18" spans="1:3" ht="15">
      <c r="A18" s="42"/>
      <c r="B18" s="40"/>
      <c r="C18" s="41"/>
    </row>
    <row r="19" spans="1:3" ht="15.75">
      <c r="A19" s="5" t="s">
        <v>53</v>
      </c>
      <c r="B19" s="40"/>
      <c r="C19" s="41"/>
    </row>
    <row r="20" spans="1:3" ht="15">
      <c r="A20" s="42" t="s">
        <v>121</v>
      </c>
      <c r="B20" s="48">
        <f>Inputs!C23</f>
        <v>0.0799797070628116</v>
      </c>
      <c r="C20" s="41" t="s">
        <v>130</v>
      </c>
    </row>
    <row r="21" spans="1:3" ht="15">
      <c r="A21" s="42" t="s">
        <v>122</v>
      </c>
      <c r="B21" s="48">
        <f>Inputs!C17</f>
        <v>0.2999714746611291</v>
      </c>
      <c r="C21" s="41" t="s">
        <v>130</v>
      </c>
    </row>
    <row r="22" spans="1:3" ht="15">
      <c r="A22" s="8" t="s">
        <v>43</v>
      </c>
      <c r="B22" s="48">
        <f>B20*(1-B21)</f>
        <v>0.05598807639221488</v>
      </c>
      <c r="C22" s="41" t="s">
        <v>124</v>
      </c>
    </row>
    <row r="23" spans="1:3" ht="15">
      <c r="A23" s="8"/>
      <c r="B23" s="40"/>
      <c r="C23" s="41"/>
    </row>
    <row r="24" spans="1:3" ht="15.75">
      <c r="A24" s="4" t="s">
        <v>44</v>
      </c>
      <c r="B24" s="40"/>
      <c r="C24" s="41"/>
    </row>
    <row r="25" spans="1:4" ht="15.75">
      <c r="A25" s="110" t="s">
        <v>62</v>
      </c>
      <c r="B25" s="111">
        <f>B10*B22+(1-B10)*B17</f>
        <v>0.07437483853333521</v>
      </c>
      <c r="C25" s="41" t="s">
        <v>126</v>
      </c>
      <c r="D25" s="94"/>
    </row>
    <row r="26" ht="31.5" customHeight="1"/>
    <row r="34" ht="15">
      <c r="D34" s="50"/>
    </row>
    <row r="40" ht="15.75">
      <c r="D40" s="51"/>
    </row>
    <row r="41" ht="15.75">
      <c r="D41" s="52"/>
    </row>
    <row r="42" ht="15.75">
      <c r="D42" s="51"/>
    </row>
    <row r="45" ht="15">
      <c r="D45" s="53"/>
    </row>
    <row r="46" ht="15">
      <c r="D46" s="53"/>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38"/>
  <sheetViews>
    <sheetView zoomScalePageLayoutView="0" workbookViewId="0" topLeftCell="A1">
      <selection activeCell="A1" sqref="A1"/>
    </sheetView>
  </sheetViews>
  <sheetFormatPr defaultColWidth="10.7109375" defaultRowHeight="12.75"/>
  <cols>
    <col min="1" max="1" width="41.00390625" style="8" customWidth="1"/>
    <col min="2" max="4" width="10.7109375" style="8" customWidth="1"/>
    <col min="5" max="5" width="17.28125" style="8" customWidth="1"/>
    <col min="6" max="16384" width="10.7109375" style="8" customWidth="1"/>
  </cols>
  <sheetData>
    <row r="1" spans="1:4" ht="18">
      <c r="A1" s="70" t="s">
        <v>99</v>
      </c>
      <c r="B1" s="70"/>
      <c r="C1" s="70"/>
      <c r="D1" s="70"/>
    </row>
    <row r="2" spans="1:4" ht="18.75" customHeight="1">
      <c r="A2" s="199"/>
      <c r="B2" s="199"/>
      <c r="C2" s="199"/>
      <c r="D2" s="199"/>
    </row>
    <row r="3" spans="1:5" ht="18.75">
      <c r="A3" s="65" t="s">
        <v>100</v>
      </c>
      <c r="B3" s="65"/>
      <c r="C3" s="65"/>
      <c r="D3" s="65"/>
      <c r="E3" s="65"/>
    </row>
    <row r="4" spans="2:5" ht="15.75">
      <c r="B4" s="20" t="str">
        <f>Actual!B4</f>
        <v>Actual</v>
      </c>
      <c r="C4" s="20" t="str">
        <f>Actual!C4</f>
        <v>Actual</v>
      </c>
      <c r="D4" s="20" t="str">
        <f>Actual!D4</f>
        <v>Actual</v>
      </c>
      <c r="E4" s="31"/>
    </row>
    <row r="5" spans="1:5" ht="15.75">
      <c r="A5" s="20"/>
      <c r="B5" s="10">
        <f>Actual!B5</f>
        <v>2001</v>
      </c>
      <c r="C5" s="10">
        <f>Actual!C5</f>
        <v>2002</v>
      </c>
      <c r="D5" s="10">
        <f>Actual!D5</f>
        <v>2003</v>
      </c>
      <c r="E5" s="20"/>
    </row>
    <row r="6" spans="1:5" ht="15">
      <c r="A6" s="21" t="s">
        <v>83</v>
      </c>
      <c r="B6" s="122">
        <f>Actual!B10</f>
        <v>-1916</v>
      </c>
      <c r="C6" s="122">
        <f>Actual!C10</f>
        <v>-1852</v>
      </c>
      <c r="D6" s="122">
        <f>Actual!D10</f>
        <v>-1058</v>
      </c>
      <c r="E6" s="31"/>
    </row>
    <row r="7" spans="1:5" ht="15">
      <c r="A7" s="23" t="s">
        <v>84</v>
      </c>
      <c r="B7" s="122">
        <f>'Historical Analysis'!B32*'Historical Analysis'!B6</f>
        <v>-575.1100323624596</v>
      </c>
      <c r="C7" s="122">
        <f>'Historical Analysis'!C32*'Historical Analysis'!C6</f>
        <v>-555.32129420617</v>
      </c>
      <c r="D7" s="122">
        <f>'Historical Analysis'!D32*'Historical Analysis'!D6</f>
        <v>-317.297480620155</v>
      </c>
      <c r="E7" s="31"/>
    </row>
    <row r="8" spans="1:5" ht="15">
      <c r="A8" s="21" t="s">
        <v>22</v>
      </c>
      <c r="B8" s="122">
        <f>B6-B7</f>
        <v>-1340.8899676375404</v>
      </c>
      <c r="C8" s="122">
        <f>C6-C7</f>
        <v>-1296.67870579383</v>
      </c>
      <c r="D8" s="122">
        <f>D6-D7</f>
        <v>-740.702519379845</v>
      </c>
      <c r="E8" s="31"/>
    </row>
    <row r="9" spans="1:5" ht="15">
      <c r="A9" s="23" t="s">
        <v>85</v>
      </c>
      <c r="B9" s="123">
        <f>Actual!B21+Actual!B23+Actual!B24-Actual!B29-Actual!B30</f>
        <v>6762</v>
      </c>
      <c r="C9" s="123">
        <f>Actual!C21+Actual!C23+Actual!C24-Actual!C29-Actual!C30</f>
        <v>6922</v>
      </c>
      <c r="D9" s="123">
        <f>Actual!D21+Actual!D23+Actual!D24-Actual!D29-Actual!D30</f>
        <v>7104</v>
      </c>
      <c r="E9" s="31"/>
    </row>
    <row r="10" spans="1:5" ht="15">
      <c r="A10" s="19" t="s">
        <v>86</v>
      </c>
      <c r="B10" s="123">
        <f>Actual!B26</f>
        <v>73670</v>
      </c>
      <c r="C10" s="123">
        <f>Actual!C26</f>
        <v>73671</v>
      </c>
      <c r="D10" s="123">
        <f>Actual!D26</f>
        <v>73672</v>
      </c>
      <c r="E10" s="31"/>
    </row>
    <row r="11" spans="1:5" ht="15">
      <c r="A11" s="19" t="s">
        <v>87</v>
      </c>
      <c r="B11" s="123">
        <f>B9+B10</f>
        <v>80432</v>
      </c>
      <c r="C11" s="123">
        <f>C9+C10</f>
        <v>80593</v>
      </c>
      <c r="D11" s="123">
        <f>D9+D10</f>
        <v>80776</v>
      </c>
      <c r="E11" s="31"/>
    </row>
    <row r="12" spans="1:5" ht="15">
      <c r="A12" s="19" t="s">
        <v>88</v>
      </c>
      <c r="B12" s="32"/>
      <c r="C12" s="32">
        <f>C11-B11</f>
        <v>161</v>
      </c>
      <c r="D12" s="32">
        <f>D11-C11</f>
        <v>183</v>
      </c>
      <c r="E12" s="31"/>
    </row>
    <row r="13" spans="1:5" ht="15">
      <c r="A13" s="19" t="s">
        <v>33</v>
      </c>
      <c r="B13" s="32"/>
      <c r="C13" s="32">
        <f>C8-C12</f>
        <v>-1457.67870579383</v>
      </c>
      <c r="D13" s="32">
        <f>D8-D12</f>
        <v>-923.702519379845</v>
      </c>
      <c r="E13" s="31"/>
    </row>
    <row r="14" spans="1:5" ht="15">
      <c r="A14" s="19" t="s">
        <v>89</v>
      </c>
      <c r="B14" s="33"/>
      <c r="C14" s="33"/>
      <c r="D14" s="34">
        <f>(D13-C13)/C13</f>
        <v>-0.36631953549955276</v>
      </c>
      <c r="E14" s="31"/>
    </row>
    <row r="15" spans="1:5" ht="15">
      <c r="A15" s="19" t="s">
        <v>90</v>
      </c>
      <c r="B15" s="124"/>
      <c r="C15" s="34"/>
      <c r="D15" s="34">
        <f>D8/C11</f>
        <v>-0.009190655756453352</v>
      </c>
      <c r="E15" s="31"/>
    </row>
    <row r="16" spans="1:5" ht="15">
      <c r="A16" s="19"/>
      <c r="B16" s="124"/>
      <c r="C16" s="34"/>
      <c r="D16" s="34"/>
      <c r="E16" s="31"/>
    </row>
    <row r="17" spans="1:5" ht="18.75">
      <c r="A17" s="69" t="s">
        <v>56</v>
      </c>
      <c r="B17" s="125" t="str">
        <f>Actual!B19</f>
        <v>Actual</v>
      </c>
      <c r="C17" s="125" t="str">
        <f>Actual!C19</f>
        <v>Actual</v>
      </c>
      <c r="D17" s="125" t="str">
        <f>Actual!D19</f>
        <v>Actual</v>
      </c>
      <c r="E17" s="31"/>
    </row>
    <row r="18" spans="2:5" ht="15.75">
      <c r="B18" s="107">
        <f>Actual!B20</f>
        <v>2001</v>
      </c>
      <c r="C18" s="107">
        <f>Actual!C20</f>
        <v>2002</v>
      </c>
      <c r="D18" s="107">
        <f>Actual!D20</f>
        <v>2003</v>
      </c>
      <c r="E18" s="35" t="s">
        <v>0</v>
      </c>
    </row>
    <row r="19" spans="1:5" ht="15">
      <c r="A19" s="67" t="s">
        <v>57</v>
      </c>
      <c r="B19" s="94"/>
      <c r="C19" s="94"/>
      <c r="D19" s="94"/>
      <c r="E19" s="94"/>
    </row>
    <row r="20" spans="1:5" ht="15">
      <c r="A20" s="36" t="s">
        <v>92</v>
      </c>
      <c r="B20" s="66" t="s">
        <v>91</v>
      </c>
      <c r="C20" s="126">
        <f>(Actual!C6-Actual!B6)/Actual!B6</f>
        <v>0.06663373241892363</v>
      </c>
      <c r="D20" s="126">
        <f>(Actual!D6-Actual!C6)/Actual!C6</f>
        <v>0.020242473777414522</v>
      </c>
      <c r="E20" s="126">
        <f>AVERAGE(B20:D20)</f>
        <v>0.043438103098169076</v>
      </c>
    </row>
    <row r="21" spans="1:5" ht="15">
      <c r="A21" s="36" t="s">
        <v>1</v>
      </c>
      <c r="B21" s="127">
        <f>Actual!B7/Actual!B6</f>
        <v>0.62016157154481</v>
      </c>
      <c r="C21" s="127">
        <f>Actual!C7/Actual!C6</f>
        <v>0.6417926712981883</v>
      </c>
      <c r="D21" s="127">
        <f>Actual!D7/Actual!D6</f>
        <v>0.6543740653706474</v>
      </c>
      <c r="E21" s="126">
        <f>AVERAGE(B21:D21)</f>
        <v>0.6387761027378819</v>
      </c>
    </row>
    <row r="22" spans="1:5" ht="15">
      <c r="A22" s="36" t="s">
        <v>2</v>
      </c>
      <c r="B22" s="127">
        <f>Actual!B8/Actual!B6</f>
        <v>0.3413634778565617</v>
      </c>
      <c r="C22" s="127">
        <f>Actual!C8/Actual!C6</f>
        <v>0.32194523906824685</v>
      </c>
      <c r="D22" s="127">
        <f>Actual!D8/Actual!D6</f>
        <v>0.2913106173894467</v>
      </c>
      <c r="E22" s="126">
        <f>AVERAGE(B22:D22)</f>
        <v>0.3182064447714184</v>
      </c>
    </row>
    <row r="23" spans="1:5" ht="15">
      <c r="A23" s="36" t="s">
        <v>3</v>
      </c>
      <c r="B23" s="127">
        <f>Actual!B9/Actual!B26</f>
        <v>0.04397991041129361</v>
      </c>
      <c r="C23" s="127">
        <f>Actual!C9/Actual!C26</f>
        <v>0.04320560329030419</v>
      </c>
      <c r="D23" s="127">
        <f>Actual!D9/Actual!D26</f>
        <v>0.04196981214029753</v>
      </c>
      <c r="E23" s="126">
        <f>AVERAGE(B23:D23)</f>
        <v>0.043051775280631775</v>
      </c>
    </row>
    <row r="24" spans="1:5" ht="15">
      <c r="A24" s="37" t="s">
        <v>4</v>
      </c>
      <c r="B24" s="38"/>
      <c r="C24" s="38"/>
      <c r="D24" s="38"/>
      <c r="E24" s="38"/>
    </row>
    <row r="25" spans="1:5" ht="15">
      <c r="A25" s="36" t="s">
        <v>5</v>
      </c>
      <c r="B25" s="127">
        <f>Actual!B21/Actual!B6</f>
        <v>0.21756945251656398</v>
      </c>
      <c r="C25" s="127">
        <f>Actual!C21/Actual!C6</f>
        <v>0.17338237297370931</v>
      </c>
      <c r="D25" s="127">
        <f>Actual!D21/Actual!D6</f>
        <v>0.1871127964110233</v>
      </c>
      <c r="E25" s="126">
        <f aca="true" t="shared" si="0" ref="E25:E30">AVERAGE(B25:D25)</f>
        <v>0.1926882073004322</v>
      </c>
    </row>
    <row r="26" spans="1:5" ht="15">
      <c r="A26" s="36" t="s">
        <v>6</v>
      </c>
      <c r="B26" s="127">
        <f>Actual!B23/Actual!B6</f>
        <v>0.07921655236545391</v>
      </c>
      <c r="C26" s="127">
        <f>Actual!C23/Actual!C6</f>
        <v>0.08551968396676202</v>
      </c>
      <c r="D26" s="127">
        <f>Actual!D23/Actual!D6</f>
        <v>0.07562486648152104</v>
      </c>
      <c r="E26" s="126">
        <f t="shared" si="0"/>
        <v>0.08012036760457898</v>
      </c>
    </row>
    <row r="27" spans="1:5" ht="15">
      <c r="A27" s="36" t="s">
        <v>7</v>
      </c>
      <c r="B27" s="127">
        <f>Actual!B24/Actual!B6</f>
        <v>0.03126816226897594</v>
      </c>
      <c r="C27" s="127">
        <f>Actual!C24/Actual!C6</f>
        <v>0.03830540798256368</v>
      </c>
      <c r="D27" s="127">
        <f>Actual!D24/Actual!D6</f>
        <v>0.039815210425122836</v>
      </c>
      <c r="E27" s="126">
        <f t="shared" si="0"/>
        <v>0.036462926892220825</v>
      </c>
    </row>
    <row r="28" spans="1:5" ht="15">
      <c r="A28" s="36" t="s">
        <v>8</v>
      </c>
      <c r="B28" s="127">
        <f>Actual!B26/Actual!B6</f>
        <v>2.140822968731838</v>
      </c>
      <c r="C28" s="127">
        <f>Actual!C26/Actual!C6</f>
        <v>2.0071107478545156</v>
      </c>
      <c r="D28" s="127">
        <f>Actual!D26/Actual!D6</f>
        <v>1.967314676351207</v>
      </c>
      <c r="E28" s="126">
        <f t="shared" si="0"/>
        <v>2.038416130979187</v>
      </c>
    </row>
    <row r="29" spans="1:5" ht="15">
      <c r="A29" s="36" t="s">
        <v>9</v>
      </c>
      <c r="B29" s="127">
        <f>Actual!B29/Actual!B6</f>
        <v>0.0774148552830408</v>
      </c>
      <c r="C29" s="127">
        <f>Actual!C29/Actual!C6</f>
        <v>0.052853834627434954</v>
      </c>
      <c r="D29" s="127">
        <f>Actual!D29/Actual!D6</f>
        <v>0.06061738944669942</v>
      </c>
      <c r="E29" s="126">
        <f t="shared" si="0"/>
        <v>0.06362869311905839</v>
      </c>
    </row>
    <row r="30" spans="1:5" ht="15">
      <c r="A30" s="36" t="s">
        <v>10</v>
      </c>
      <c r="B30" s="127">
        <f>Actual!B30/Actual!B6</f>
        <v>0.05413809136347786</v>
      </c>
      <c r="C30" s="127">
        <f>Actual!C30/Actual!C6</f>
        <v>0.05576896880533987</v>
      </c>
      <c r="D30" s="127">
        <f>Actual!D30/Actual!D6</f>
        <v>0.052232428968169195</v>
      </c>
      <c r="E30" s="126">
        <f t="shared" si="0"/>
        <v>0.05404649637899565</v>
      </c>
    </row>
    <row r="31" spans="1:5" ht="15">
      <c r="A31" s="37" t="s">
        <v>11</v>
      </c>
      <c r="B31" s="38"/>
      <c r="C31" s="38"/>
      <c r="D31" s="38"/>
      <c r="E31" s="38"/>
    </row>
    <row r="32" spans="1:5" ht="15">
      <c r="A32" s="39" t="s">
        <v>12</v>
      </c>
      <c r="B32" s="128">
        <f>Actual!B14/Actual!B13</f>
        <v>0.30016181229773464</v>
      </c>
      <c r="C32" s="128">
        <f>Actual!C14/Actual!C13</f>
        <v>0.29984951091045897</v>
      </c>
      <c r="D32" s="128">
        <f>Actual!D14/Actual!D13</f>
        <v>0.2999031007751938</v>
      </c>
      <c r="E32" s="128">
        <f>AVERAGE(B32:D32)</f>
        <v>0.2999714746611291</v>
      </c>
    </row>
    <row r="33" spans="1:6" ht="15">
      <c r="A33" s="88" t="s">
        <v>69</v>
      </c>
      <c r="B33" s="92"/>
      <c r="C33" s="92"/>
      <c r="D33" s="92"/>
      <c r="E33" s="93"/>
      <c r="F33" s="94"/>
    </row>
    <row r="34" spans="1:6" ht="15">
      <c r="A34" s="90" t="s">
        <v>70</v>
      </c>
      <c r="B34" s="93" t="s">
        <v>91</v>
      </c>
      <c r="C34" s="92">
        <f>IF(Actual!B16&gt;0,(Actual!C16-Actual!B16)/Actual!B16,0)</f>
        <v>0</v>
      </c>
      <c r="D34" s="92">
        <f>IF(Actual!C16&gt;0,(Actual!D16-Actual!C16)/Actual!C16,0)</f>
        <v>0</v>
      </c>
      <c r="E34" s="126">
        <f>AVERAGE(B34:D34)</f>
        <v>0</v>
      </c>
      <c r="F34" s="94"/>
    </row>
    <row r="35" spans="1:6" ht="15">
      <c r="A35" s="91" t="s">
        <v>71</v>
      </c>
      <c r="B35" s="92">
        <f>Actual!B33/(Actual!B21+Actual!B23+Actual!B24+Actual!B26)</f>
        <v>0.09711743311479655</v>
      </c>
      <c r="C35" s="92">
        <f>Actual!C33/(Actual!C21+Actual!C23+Actual!C24+Actual!C26)</f>
        <v>0.08394419484511705</v>
      </c>
      <c r="D35" s="92">
        <f>Actual!D33/(Actual!D21+Actual!D23+Actual!D24+Actual!D26)</f>
        <v>0.07698642384885061</v>
      </c>
      <c r="E35" s="126">
        <f>AVERAGE(B35:D35)</f>
        <v>0.08601601726958807</v>
      </c>
      <c r="F35" s="94"/>
    </row>
    <row r="36" spans="1:6" ht="15">
      <c r="A36" s="88" t="s">
        <v>72</v>
      </c>
      <c r="B36" s="92"/>
      <c r="C36" s="92"/>
      <c r="D36" s="92"/>
      <c r="E36" s="93"/>
      <c r="F36" s="94"/>
    </row>
    <row r="37" spans="1:6" ht="15">
      <c r="A37" s="91" t="s">
        <v>73</v>
      </c>
      <c r="B37" s="93" t="s">
        <v>91</v>
      </c>
      <c r="C37" s="129">
        <f>Actual!C11/Actual!B22</f>
        <v>0.049924357034795766</v>
      </c>
      <c r="D37" s="129">
        <f>Actual!D11/Actual!C22</f>
        <v>0.05054151624548736</v>
      </c>
      <c r="E37" s="126">
        <f>AVERAGE(B37:D37)</f>
        <v>0.050232936640141564</v>
      </c>
      <c r="F37" s="94"/>
    </row>
    <row r="38" spans="1:6" ht="15">
      <c r="A38" s="91" t="s">
        <v>74</v>
      </c>
      <c r="B38" s="93" t="s">
        <v>91</v>
      </c>
      <c r="C38" s="129">
        <f>Actual!C12/(Actual!B31+Actual!B33)</f>
        <v>0.07996568814334731</v>
      </c>
      <c r="D38" s="129">
        <f>Actual!D12/(Actual!C31+Actual!C33)</f>
        <v>0.0799937259822759</v>
      </c>
      <c r="E38" s="126">
        <f>AVERAGE(B38:D38)</f>
        <v>0.0799797070628116</v>
      </c>
      <c r="F38" s="94"/>
    </row>
  </sheetData>
  <sheetProtection/>
  <mergeCells count="1">
    <mergeCell ref="A2:D2"/>
  </mergeCells>
  <printOptions/>
  <pageMargins left="0.75" right="0.75" top="1" bottom="1" header="0.5" footer="0.5"/>
  <pageSetup orientation="portrait" paperSize="9"/>
  <legacyDrawing r:id="rId2"/>
</worksheet>
</file>

<file path=xl/worksheets/sheet6.xml><?xml version="1.0" encoding="utf-8"?>
<worksheet xmlns="http://schemas.openxmlformats.org/spreadsheetml/2006/main" xmlns:r="http://schemas.openxmlformats.org/officeDocument/2006/relationships">
  <dimension ref="A1:J114"/>
  <sheetViews>
    <sheetView zoomScalePageLayoutView="0" workbookViewId="0" topLeftCell="A1">
      <selection activeCell="A1" sqref="A1"/>
    </sheetView>
  </sheetViews>
  <sheetFormatPr defaultColWidth="10.7109375" defaultRowHeight="12.75"/>
  <cols>
    <col min="1" max="1" width="34.28125" style="8" customWidth="1"/>
    <col min="2" max="4" width="12.00390625" style="8" bestFit="1" customWidth="1"/>
    <col min="5" max="6" width="10.7109375" style="8" customWidth="1"/>
    <col min="7" max="7" width="37.00390625" style="8" customWidth="1"/>
    <col min="8" max="16384" width="10.7109375" style="8" customWidth="1"/>
  </cols>
  <sheetData>
    <row r="1" spans="1:4" ht="18">
      <c r="A1" s="70" t="s">
        <v>99</v>
      </c>
      <c r="B1" s="70"/>
      <c r="C1" s="70"/>
      <c r="D1" s="70"/>
    </row>
    <row r="2" spans="1:7" ht="18">
      <c r="A2" s="7"/>
      <c r="B2" s="7"/>
      <c r="C2" s="7"/>
      <c r="D2" s="7"/>
      <c r="G2" s="118"/>
    </row>
    <row r="3" spans="1:4" ht="15.75">
      <c r="A3" s="200" t="s">
        <v>98</v>
      </c>
      <c r="B3" s="200"/>
      <c r="C3" s="200"/>
      <c r="D3" s="200"/>
    </row>
    <row r="4" spans="2:10" ht="15.75">
      <c r="B4" s="9" t="s">
        <v>34</v>
      </c>
      <c r="C4" s="9" t="s">
        <v>34</v>
      </c>
      <c r="D4" s="9" t="s">
        <v>34</v>
      </c>
      <c r="G4" s="118"/>
      <c r="H4" s="119"/>
      <c r="I4" s="119"/>
      <c r="J4" s="119"/>
    </row>
    <row r="5" spans="1:10" ht="15.75">
      <c r="A5" s="2" t="s">
        <v>36</v>
      </c>
      <c r="B5" s="10">
        <v>2001</v>
      </c>
      <c r="C5" s="10">
        <v>2002</v>
      </c>
      <c r="D5" s="10">
        <v>2003</v>
      </c>
      <c r="F5" s="118"/>
      <c r="G5" s="118"/>
      <c r="H5" s="120"/>
      <c r="I5" s="120"/>
      <c r="J5" s="120"/>
    </row>
    <row r="6" spans="1:10" ht="15">
      <c r="A6" s="11" t="s">
        <v>37</v>
      </c>
      <c r="B6" s="132">
        <v>34412</v>
      </c>
      <c r="C6" s="132">
        <v>36705</v>
      </c>
      <c r="D6" s="132">
        <v>37448</v>
      </c>
      <c r="F6" s="118"/>
      <c r="G6" s="118"/>
      <c r="H6" s="121"/>
      <c r="I6" s="121"/>
      <c r="J6" s="121"/>
    </row>
    <row r="7" spans="1:10" ht="15">
      <c r="A7" s="11" t="s">
        <v>41</v>
      </c>
      <c r="B7" s="132">
        <v>21341</v>
      </c>
      <c r="C7" s="132">
        <v>23557</v>
      </c>
      <c r="D7" s="132">
        <v>24505</v>
      </c>
      <c r="F7" s="118"/>
      <c r="G7" s="118"/>
      <c r="H7" s="121"/>
      <c r="I7" s="121"/>
      <c r="J7" s="121"/>
    </row>
    <row r="8" spans="1:10" ht="15">
      <c r="A8" s="13" t="s">
        <v>42</v>
      </c>
      <c r="B8" s="132">
        <v>11747</v>
      </c>
      <c r="C8" s="132">
        <v>11817</v>
      </c>
      <c r="D8" s="132">
        <v>10909</v>
      </c>
      <c r="F8" s="118"/>
      <c r="G8" s="118"/>
      <c r="H8" s="121"/>
      <c r="I8" s="121"/>
      <c r="J8" s="121"/>
    </row>
    <row r="9" spans="1:10" ht="15">
      <c r="A9" s="11" t="s">
        <v>30</v>
      </c>
      <c r="B9" s="133">
        <v>3240</v>
      </c>
      <c r="C9" s="133">
        <v>3183</v>
      </c>
      <c r="D9" s="133">
        <v>3092</v>
      </c>
      <c r="F9" s="118"/>
      <c r="G9" s="118"/>
      <c r="H9" s="119"/>
      <c r="I9" s="119"/>
      <c r="J9" s="119"/>
    </row>
    <row r="10" spans="1:10" ht="15">
      <c r="A10" s="14" t="s">
        <v>32</v>
      </c>
      <c r="B10" s="137">
        <v>-1916</v>
      </c>
      <c r="C10" s="137">
        <v>-1852</v>
      </c>
      <c r="D10" s="137">
        <v>-1058</v>
      </c>
      <c r="F10" s="118"/>
      <c r="G10" s="118"/>
      <c r="H10" s="121"/>
      <c r="I10" s="121"/>
      <c r="J10" s="121"/>
    </row>
    <row r="11" spans="1:10" ht="15">
      <c r="A11" s="15" t="s">
        <v>38</v>
      </c>
      <c r="B11" s="132">
        <v>38</v>
      </c>
      <c r="C11" s="132">
        <v>33</v>
      </c>
      <c r="D11" s="132">
        <v>14</v>
      </c>
      <c r="F11" s="118"/>
      <c r="G11" s="118"/>
      <c r="H11" s="121"/>
      <c r="I11" s="121"/>
      <c r="J11" s="121"/>
    </row>
    <row r="12" spans="1:10" ht="15">
      <c r="A12" s="13" t="s">
        <v>31</v>
      </c>
      <c r="B12" s="133">
        <v>594</v>
      </c>
      <c r="C12" s="133">
        <v>839</v>
      </c>
      <c r="D12" s="133">
        <v>1020</v>
      </c>
      <c r="F12" s="118"/>
      <c r="G12" s="118"/>
      <c r="H12" s="119"/>
      <c r="I12" s="119"/>
      <c r="J12" s="119"/>
    </row>
    <row r="13" spans="1:10" ht="15">
      <c r="A13" s="14" t="s">
        <v>39</v>
      </c>
      <c r="B13" s="137">
        <v>-2472</v>
      </c>
      <c r="C13" s="137">
        <v>-2658</v>
      </c>
      <c r="D13" s="137">
        <v>-2064</v>
      </c>
      <c r="F13" s="118"/>
      <c r="G13" s="118"/>
      <c r="H13" s="119"/>
      <c r="I13" s="119"/>
      <c r="J13" s="121"/>
    </row>
    <row r="14" spans="1:10" ht="15">
      <c r="A14" s="13" t="s">
        <v>13</v>
      </c>
      <c r="B14" s="133">
        <v>-742</v>
      </c>
      <c r="C14" s="133">
        <v>-797</v>
      </c>
      <c r="D14" s="133">
        <v>-619</v>
      </c>
      <c r="F14" s="118"/>
      <c r="G14" s="118"/>
      <c r="H14" s="119"/>
      <c r="I14" s="119"/>
      <c r="J14" s="119"/>
    </row>
    <row r="15" spans="1:10" ht="15.75">
      <c r="A15" s="16" t="s">
        <v>77</v>
      </c>
      <c r="B15" s="138">
        <v>-1730</v>
      </c>
      <c r="C15" s="138">
        <v>-1861</v>
      </c>
      <c r="D15" s="138">
        <v>-1445</v>
      </c>
      <c r="F15" s="118"/>
      <c r="G15" s="118"/>
      <c r="H15" s="121"/>
      <c r="I15" s="121"/>
      <c r="J15" s="121"/>
    </row>
    <row r="16" spans="1:10" ht="15">
      <c r="A16" s="11" t="s">
        <v>14</v>
      </c>
      <c r="B16" s="137">
        <v>0</v>
      </c>
      <c r="C16" s="137">
        <v>0</v>
      </c>
      <c r="D16" s="137">
        <v>0</v>
      </c>
      <c r="F16" s="118"/>
      <c r="G16" s="118"/>
      <c r="H16" s="119"/>
      <c r="I16" s="119"/>
      <c r="J16" s="119"/>
    </row>
    <row r="17" spans="1:10" ht="15">
      <c r="A17" s="18" t="s">
        <v>78</v>
      </c>
      <c r="B17" s="137">
        <v>-1730</v>
      </c>
      <c r="C17" s="137">
        <v>-1861</v>
      </c>
      <c r="D17" s="137">
        <v>-1445</v>
      </c>
      <c r="F17" s="118"/>
      <c r="G17" s="118"/>
      <c r="H17" s="119"/>
      <c r="I17" s="119"/>
      <c r="J17" s="119"/>
    </row>
    <row r="18" spans="1:10" ht="15">
      <c r="A18" s="19"/>
      <c r="B18" s="191"/>
      <c r="C18" s="191"/>
      <c r="D18" s="191"/>
      <c r="F18" s="118"/>
      <c r="G18" s="118"/>
      <c r="H18" s="119"/>
      <c r="I18" s="119"/>
      <c r="J18" s="119"/>
    </row>
    <row r="19" spans="2:10" ht="15.75">
      <c r="B19" s="192" t="s">
        <v>34</v>
      </c>
      <c r="C19" s="192" t="s">
        <v>34</v>
      </c>
      <c r="D19" s="192" t="s">
        <v>34</v>
      </c>
      <c r="F19" s="118"/>
      <c r="G19" s="118"/>
      <c r="H19" s="119"/>
      <c r="I19" s="119"/>
      <c r="J19" s="119"/>
    </row>
    <row r="20" spans="1:10" ht="15.75">
      <c r="A20" s="2" t="s">
        <v>79</v>
      </c>
      <c r="B20" s="193">
        <v>2001</v>
      </c>
      <c r="C20" s="193">
        <v>2002</v>
      </c>
      <c r="D20" s="193">
        <v>2003</v>
      </c>
      <c r="F20" s="118"/>
      <c r="G20" s="118"/>
      <c r="H20" s="121"/>
      <c r="I20" s="121"/>
      <c r="J20" s="119"/>
    </row>
    <row r="21" spans="1:10" ht="15">
      <c r="A21" s="21" t="s">
        <v>23</v>
      </c>
      <c r="B21" s="132">
        <v>7487</v>
      </c>
      <c r="C21" s="132">
        <v>6364</v>
      </c>
      <c r="D21" s="132">
        <v>7007</v>
      </c>
      <c r="F21" s="118"/>
      <c r="G21" s="118"/>
      <c r="H21" s="119"/>
      <c r="I21" s="119"/>
      <c r="J21" s="119"/>
    </row>
    <row r="22" spans="1:10" ht="15">
      <c r="A22" s="23" t="s">
        <v>80</v>
      </c>
      <c r="B22" s="132">
        <v>661</v>
      </c>
      <c r="C22" s="132">
        <v>277</v>
      </c>
      <c r="D22" s="132">
        <v>291</v>
      </c>
      <c r="F22" s="118"/>
      <c r="G22" s="118"/>
      <c r="H22" s="121"/>
      <c r="I22" s="121"/>
      <c r="J22" s="119"/>
    </row>
    <row r="23" spans="1:10" ht="15">
      <c r="A23" s="21" t="s">
        <v>24</v>
      </c>
      <c r="B23" s="132">
        <v>2726</v>
      </c>
      <c r="C23" s="132">
        <v>3139</v>
      </c>
      <c r="D23" s="132">
        <v>2832</v>
      </c>
      <c r="F23" s="118"/>
      <c r="G23" s="118"/>
      <c r="H23" s="121"/>
      <c r="I23" s="121"/>
      <c r="J23" s="121"/>
    </row>
    <row r="24" spans="1:9" ht="15">
      <c r="A24" s="21" t="s">
        <v>25</v>
      </c>
      <c r="B24" s="133">
        <v>1076</v>
      </c>
      <c r="C24" s="133">
        <v>1406</v>
      </c>
      <c r="D24" s="133">
        <v>1491</v>
      </c>
      <c r="F24" s="118"/>
      <c r="G24" s="121"/>
      <c r="H24" s="121"/>
      <c r="I24" s="121"/>
    </row>
    <row r="25" spans="1:10" ht="15">
      <c r="A25" s="25" t="s">
        <v>15</v>
      </c>
      <c r="B25" s="134">
        <v>11950</v>
      </c>
      <c r="C25" s="134">
        <v>11186</v>
      </c>
      <c r="D25" s="134">
        <v>11621</v>
      </c>
      <c r="G25" s="118"/>
      <c r="H25" s="119"/>
      <c r="I25" s="119"/>
      <c r="J25" s="119"/>
    </row>
    <row r="26" spans="1:10" ht="15">
      <c r="A26" s="21" t="s">
        <v>81</v>
      </c>
      <c r="B26" s="133">
        <v>73670</v>
      </c>
      <c r="C26" s="133">
        <v>73671</v>
      </c>
      <c r="D26" s="133">
        <v>73672</v>
      </c>
      <c r="G26" s="118"/>
      <c r="H26" s="119"/>
      <c r="I26" s="119"/>
      <c r="J26" s="119"/>
    </row>
    <row r="27" spans="1:10" ht="15.75">
      <c r="A27" s="26" t="s">
        <v>16</v>
      </c>
      <c r="B27" s="135">
        <v>85620</v>
      </c>
      <c r="C27" s="135">
        <v>84857</v>
      </c>
      <c r="D27" s="135">
        <v>85293</v>
      </c>
      <c r="G27" s="118"/>
      <c r="H27" s="120"/>
      <c r="I27" s="120"/>
      <c r="J27" s="120"/>
    </row>
    <row r="28" spans="1:10" ht="15">
      <c r="A28" s="19"/>
      <c r="B28" s="194"/>
      <c r="C28" s="194"/>
      <c r="D28" s="194"/>
      <c r="G28" s="118"/>
      <c r="H28" s="121"/>
      <c r="I28" s="121"/>
      <c r="J28" s="121"/>
    </row>
    <row r="29" spans="1:10" ht="15">
      <c r="A29" s="21" t="s">
        <v>26</v>
      </c>
      <c r="B29" s="132">
        <v>2664</v>
      </c>
      <c r="C29" s="132">
        <v>1940</v>
      </c>
      <c r="D29" s="132">
        <v>2270</v>
      </c>
      <c r="G29" s="118"/>
      <c r="H29" s="119"/>
      <c r="I29" s="119"/>
      <c r="J29" s="119"/>
    </row>
    <row r="30" spans="1:10" ht="15">
      <c r="A30" s="23" t="s">
        <v>27</v>
      </c>
      <c r="B30" s="132">
        <v>1863</v>
      </c>
      <c r="C30" s="132">
        <v>2047</v>
      </c>
      <c r="D30" s="132">
        <v>1956</v>
      </c>
      <c r="G30" s="118"/>
      <c r="H30" s="121"/>
      <c r="I30" s="121"/>
      <c r="J30" s="121"/>
    </row>
    <row r="31" spans="1:10" ht="15">
      <c r="A31" s="23" t="s">
        <v>28</v>
      </c>
      <c r="B31" s="136">
        <v>2241</v>
      </c>
      <c r="C31" s="136">
        <v>5651</v>
      </c>
      <c r="D31" s="136">
        <v>9074</v>
      </c>
      <c r="G31" s="118"/>
      <c r="H31" s="121"/>
      <c r="I31" s="121"/>
      <c r="J31" s="121"/>
    </row>
    <row r="32" spans="1:10" ht="15">
      <c r="A32" s="25" t="s">
        <v>17</v>
      </c>
      <c r="B32" s="134">
        <v>6768</v>
      </c>
      <c r="C32" s="134">
        <v>9638</v>
      </c>
      <c r="D32" s="134">
        <v>13300</v>
      </c>
      <c r="G32" s="118"/>
      <c r="H32" s="119"/>
      <c r="I32" s="119"/>
      <c r="J32" s="119"/>
    </row>
    <row r="33" spans="1:10" ht="15">
      <c r="A33" s="23" t="s">
        <v>18</v>
      </c>
      <c r="B33" s="136">
        <v>8251</v>
      </c>
      <c r="C33" s="136">
        <v>7100</v>
      </c>
      <c r="D33" s="136">
        <v>6544</v>
      </c>
      <c r="G33" s="118"/>
      <c r="H33" s="119"/>
      <c r="I33" s="119"/>
      <c r="J33" s="119"/>
    </row>
    <row r="34" spans="1:10" ht="15">
      <c r="A34" s="29" t="s">
        <v>19</v>
      </c>
      <c r="B34" s="134">
        <v>15019</v>
      </c>
      <c r="C34" s="134">
        <v>16738</v>
      </c>
      <c r="D34" s="134">
        <v>19844</v>
      </c>
      <c r="G34" s="118"/>
      <c r="H34" s="119"/>
      <c r="I34" s="119"/>
      <c r="J34" s="119"/>
    </row>
    <row r="35" spans="1:10" ht="15">
      <c r="A35" s="13" t="s">
        <v>82</v>
      </c>
      <c r="B35" s="134">
        <v>72543</v>
      </c>
      <c r="C35" s="134">
        <v>71922</v>
      </c>
      <c r="D35" s="134">
        <v>70697</v>
      </c>
      <c r="G35" s="118"/>
      <c r="H35" s="119"/>
      <c r="I35" s="119"/>
      <c r="J35" s="119"/>
    </row>
    <row r="36" spans="1:10" ht="15">
      <c r="A36" s="23" t="s">
        <v>29</v>
      </c>
      <c r="B36" s="133">
        <v>-1942</v>
      </c>
      <c r="C36" s="133">
        <v>-3803</v>
      </c>
      <c r="D36" s="133">
        <v>-5248</v>
      </c>
      <c r="G36" s="118"/>
      <c r="H36" s="119"/>
      <c r="I36" s="119"/>
      <c r="J36" s="119"/>
    </row>
    <row r="37" spans="1:10" ht="15">
      <c r="A37" s="29" t="s">
        <v>20</v>
      </c>
      <c r="B37" s="136">
        <v>70601</v>
      </c>
      <c r="C37" s="136">
        <v>68119</v>
      </c>
      <c r="D37" s="136">
        <v>65449</v>
      </c>
      <c r="G37" s="118"/>
      <c r="H37" s="121"/>
      <c r="I37" s="121"/>
      <c r="J37" s="121"/>
    </row>
    <row r="38" spans="1:10" ht="15.75">
      <c r="A38" s="30" t="s">
        <v>21</v>
      </c>
      <c r="B38" s="135">
        <v>85620</v>
      </c>
      <c r="C38" s="135">
        <v>84857</v>
      </c>
      <c r="D38" s="135">
        <v>85293</v>
      </c>
      <c r="G38" s="118"/>
      <c r="H38" s="121"/>
      <c r="I38" s="121"/>
      <c r="J38" s="121"/>
    </row>
    <row r="39" spans="2:10" ht="15">
      <c r="B39" s="72">
        <f>B27-B38</f>
        <v>0</v>
      </c>
      <c r="C39" s="72">
        <f>C27-C38</f>
        <v>0</v>
      </c>
      <c r="D39" s="72">
        <f>D27-D38</f>
        <v>0</v>
      </c>
      <c r="G39" s="118"/>
      <c r="H39" s="119"/>
      <c r="I39" s="119"/>
      <c r="J39" s="119"/>
    </row>
    <row r="40" spans="2:10" ht="15">
      <c r="B40" s="189"/>
      <c r="C40" s="189"/>
      <c r="D40" s="189"/>
      <c r="G40" s="118"/>
      <c r="H40" s="121"/>
      <c r="I40" s="121"/>
      <c r="J40" s="121"/>
    </row>
    <row r="41" spans="2:10" ht="15">
      <c r="B41" s="190"/>
      <c r="C41" s="190"/>
      <c r="D41" s="190"/>
      <c r="G41" s="118"/>
      <c r="H41" s="119"/>
      <c r="I41" s="119"/>
      <c r="J41" s="119"/>
    </row>
    <row r="42" spans="2:10" ht="15">
      <c r="B42" s="139"/>
      <c r="C42" s="139"/>
      <c r="D42" s="139"/>
      <c r="G42" s="118"/>
      <c r="H42" s="119"/>
      <c r="I42" s="119"/>
      <c r="J42" s="119"/>
    </row>
    <row r="43" spans="2:10" ht="15">
      <c r="B43" s="139"/>
      <c r="G43" s="118"/>
      <c r="H43" s="119"/>
      <c r="I43" s="119"/>
      <c r="J43" s="119"/>
    </row>
    <row r="44" spans="2:10" ht="15">
      <c r="B44" s="139"/>
      <c r="G44" s="118"/>
      <c r="H44" s="119"/>
      <c r="I44" s="119"/>
      <c r="J44" s="119"/>
    </row>
    <row r="45" spans="2:10" ht="15">
      <c r="B45" s="140"/>
      <c r="G45" s="118"/>
      <c r="H45" s="119"/>
      <c r="I45" s="119"/>
      <c r="J45" s="119"/>
    </row>
    <row r="46" spans="2:10" ht="15">
      <c r="B46" s="12"/>
      <c r="G46" s="118"/>
      <c r="H46" s="121"/>
      <c r="I46" s="121"/>
      <c r="J46" s="121"/>
    </row>
    <row r="47" spans="2:10" ht="15">
      <c r="B47" s="141"/>
      <c r="G47" s="118"/>
      <c r="H47" s="119"/>
      <c r="I47" s="119"/>
      <c r="J47" s="119"/>
    </row>
    <row r="48" spans="2:10" ht="15">
      <c r="B48" s="142"/>
      <c r="G48" s="118"/>
      <c r="H48" s="119"/>
      <c r="I48" s="119"/>
      <c r="J48" s="119"/>
    </row>
    <row r="49" spans="2:10" ht="15">
      <c r="B49" s="12"/>
      <c r="G49" s="118"/>
      <c r="H49" s="120"/>
      <c r="I49" s="120"/>
      <c r="J49" s="120"/>
    </row>
    <row r="50" spans="2:10" ht="15">
      <c r="B50" s="142"/>
      <c r="G50" s="118"/>
      <c r="H50" s="119"/>
      <c r="I50" s="119"/>
      <c r="J50" s="119"/>
    </row>
    <row r="51" spans="2:10" ht="15">
      <c r="B51" s="17"/>
      <c r="G51" s="118"/>
      <c r="H51" s="121"/>
      <c r="I51" s="121"/>
      <c r="J51" s="121"/>
    </row>
    <row r="52" spans="2:10" ht="15">
      <c r="B52" s="12"/>
      <c r="G52" s="118"/>
      <c r="H52" s="119"/>
      <c r="I52" s="119"/>
      <c r="J52" s="119"/>
    </row>
    <row r="53" spans="2:10" ht="15">
      <c r="B53" s="12"/>
      <c r="G53" s="118"/>
      <c r="H53" s="119"/>
      <c r="I53" s="119"/>
      <c r="J53" s="119"/>
    </row>
    <row r="54" spans="2:10" ht="15">
      <c r="B54" s="19"/>
      <c r="G54" s="118"/>
      <c r="H54" s="121"/>
      <c r="I54" s="121"/>
      <c r="J54" s="121"/>
    </row>
    <row r="55" spans="2:10" ht="15.75">
      <c r="B55" s="20"/>
      <c r="G55" s="118"/>
      <c r="H55" s="119"/>
      <c r="I55" s="119"/>
      <c r="J55" s="119"/>
    </row>
    <row r="56" spans="2:10" ht="15.75">
      <c r="B56" s="30"/>
      <c r="G56" s="118"/>
      <c r="H56" s="121"/>
      <c r="I56" s="121"/>
      <c r="J56" s="121"/>
    </row>
    <row r="57" spans="2:10" ht="15">
      <c r="B57" s="139"/>
      <c r="G57" s="118"/>
      <c r="H57" s="121"/>
      <c r="I57" s="121"/>
      <c r="J57" s="121"/>
    </row>
    <row r="58" spans="2:10" ht="15">
      <c r="B58" s="141"/>
      <c r="G58" s="118"/>
      <c r="H58" s="119"/>
      <c r="I58" s="119"/>
      <c r="J58" s="119"/>
    </row>
    <row r="59" spans="2:10" ht="15">
      <c r="B59" s="139"/>
      <c r="G59" s="118"/>
      <c r="H59" s="119"/>
      <c r="I59" s="119"/>
      <c r="J59" s="121"/>
    </row>
    <row r="60" spans="2:10" ht="15">
      <c r="B60" s="140"/>
      <c r="G60" s="118"/>
      <c r="H60" s="119"/>
      <c r="I60" s="119"/>
      <c r="J60" s="119"/>
    </row>
    <row r="61" spans="2:10" ht="15">
      <c r="B61" s="22"/>
      <c r="G61" s="118"/>
      <c r="H61" s="121"/>
      <c r="I61" s="121"/>
      <c r="J61" s="121"/>
    </row>
    <row r="62" spans="2:10" ht="15">
      <c r="B62" s="140"/>
      <c r="G62" s="118"/>
      <c r="H62" s="119"/>
      <c r="I62" s="119"/>
      <c r="J62" s="119"/>
    </row>
    <row r="63" spans="2:10" ht="15">
      <c r="B63" s="27"/>
      <c r="G63" s="118"/>
      <c r="H63" s="119"/>
      <c r="I63" s="119"/>
      <c r="J63" s="119"/>
    </row>
    <row r="64" spans="2:10" ht="15">
      <c r="B64" s="28"/>
      <c r="G64" s="118"/>
      <c r="H64" s="121"/>
      <c r="I64" s="121"/>
      <c r="J64" s="121"/>
    </row>
    <row r="65" spans="2:10" ht="15">
      <c r="B65" s="139"/>
      <c r="G65" s="118"/>
      <c r="H65" s="119"/>
      <c r="I65" s="119"/>
      <c r="J65" s="119"/>
    </row>
    <row r="66" spans="2:10" ht="15">
      <c r="B66" s="139"/>
      <c r="G66" s="118"/>
      <c r="H66" s="121"/>
      <c r="I66" s="121"/>
      <c r="J66" s="121"/>
    </row>
    <row r="67" spans="2:10" ht="15">
      <c r="B67" s="24"/>
      <c r="G67" s="118"/>
      <c r="H67" s="119"/>
      <c r="I67" s="119"/>
      <c r="J67" s="119"/>
    </row>
    <row r="68" spans="2:10" ht="15">
      <c r="B68" s="22"/>
      <c r="G68" s="118"/>
      <c r="H68" s="121"/>
      <c r="I68" s="121"/>
      <c r="J68" s="121"/>
    </row>
    <row r="69" spans="2:10" ht="15">
      <c r="B69" s="24"/>
      <c r="G69" s="118"/>
      <c r="H69" s="121"/>
      <c r="I69" s="121"/>
      <c r="J69" s="121"/>
    </row>
    <row r="70" spans="2:10" ht="15">
      <c r="B70" s="22"/>
      <c r="G70" s="118"/>
      <c r="H70" s="119"/>
      <c r="I70" s="119"/>
      <c r="J70" s="119"/>
    </row>
    <row r="71" spans="2:10" ht="15">
      <c r="B71" s="22"/>
      <c r="G71" s="118"/>
      <c r="H71" s="119"/>
      <c r="I71" s="119"/>
      <c r="J71" s="119"/>
    </row>
    <row r="72" spans="2:10" ht="15">
      <c r="B72" s="140"/>
      <c r="G72" s="118"/>
      <c r="H72" s="121"/>
      <c r="I72" s="121"/>
      <c r="J72" s="121"/>
    </row>
    <row r="73" spans="2:10" ht="15">
      <c r="B73" s="24"/>
      <c r="G73" s="118"/>
      <c r="H73" s="121"/>
      <c r="I73" s="121"/>
      <c r="J73" s="121"/>
    </row>
    <row r="74" ht="15">
      <c r="B74" s="27"/>
    </row>
    <row r="75" spans="2:10" ht="15">
      <c r="B75" s="19"/>
      <c r="G75" s="118"/>
      <c r="H75" s="119"/>
      <c r="I75" s="119"/>
      <c r="J75" s="119"/>
    </row>
    <row r="76" spans="2:10" ht="15">
      <c r="B76" s="19"/>
      <c r="G76" s="118"/>
      <c r="H76" s="120"/>
      <c r="I76" s="120"/>
      <c r="J76" s="120"/>
    </row>
    <row r="77" spans="2:10" ht="15">
      <c r="B77" s="19"/>
      <c r="G77" s="118"/>
      <c r="H77" s="121"/>
      <c r="I77" s="121"/>
      <c r="J77" s="119"/>
    </row>
    <row r="78" spans="2:10" ht="15">
      <c r="B78" s="19"/>
      <c r="G78" s="118"/>
      <c r="H78" s="121"/>
      <c r="I78" s="121"/>
      <c r="J78" s="121"/>
    </row>
    <row r="79" spans="2:10" ht="15">
      <c r="B79" s="19"/>
      <c r="G79" s="118"/>
      <c r="H79" s="121"/>
      <c r="I79" s="119"/>
      <c r="J79" s="119"/>
    </row>
    <row r="80" spans="2:10" ht="15">
      <c r="B80" s="19"/>
      <c r="G80" s="118"/>
      <c r="H80" s="119"/>
      <c r="I80" s="119"/>
      <c r="J80" s="119"/>
    </row>
    <row r="81" spans="2:10" ht="15">
      <c r="B81" s="19"/>
      <c r="G81" s="118"/>
      <c r="H81" s="119"/>
      <c r="I81" s="119"/>
      <c r="J81" s="119"/>
    </row>
    <row r="82" spans="2:10" ht="15">
      <c r="B82" s="19"/>
      <c r="G82" s="118"/>
      <c r="H82" s="121"/>
      <c r="I82" s="119"/>
      <c r="J82" s="121"/>
    </row>
    <row r="83" spans="2:10" ht="15">
      <c r="B83" s="19"/>
      <c r="G83" s="118"/>
      <c r="H83" s="119"/>
      <c r="I83" s="119"/>
      <c r="J83" s="119"/>
    </row>
    <row r="84" spans="2:10" ht="15">
      <c r="B84" s="19"/>
      <c r="G84" s="118"/>
      <c r="H84" s="119"/>
      <c r="I84" s="119"/>
      <c r="J84" s="119"/>
    </row>
    <row r="85" spans="7:10" ht="15">
      <c r="G85" s="118"/>
      <c r="H85" s="120"/>
      <c r="I85" s="120"/>
      <c r="J85" s="120"/>
    </row>
    <row r="86" spans="7:10" ht="15">
      <c r="G86" s="118"/>
      <c r="H86" s="119"/>
      <c r="I86" s="119"/>
      <c r="J86" s="119"/>
    </row>
    <row r="87" spans="7:10" ht="15">
      <c r="G87" s="118"/>
      <c r="H87" s="119"/>
      <c r="I87" s="119"/>
      <c r="J87" s="119"/>
    </row>
    <row r="88" spans="7:10" ht="15">
      <c r="G88" s="118"/>
      <c r="H88" s="119"/>
      <c r="I88" s="119"/>
      <c r="J88" s="119"/>
    </row>
    <row r="89" spans="7:10" ht="15">
      <c r="G89" s="118"/>
      <c r="H89" s="119"/>
      <c r="I89" s="119"/>
      <c r="J89" s="121"/>
    </row>
    <row r="90" spans="7:10" ht="15">
      <c r="G90" s="118"/>
      <c r="H90" s="119"/>
      <c r="I90" s="119"/>
      <c r="J90" s="121"/>
    </row>
    <row r="91" spans="7:10" ht="15">
      <c r="G91" s="118"/>
      <c r="H91" s="119"/>
      <c r="I91" s="119"/>
      <c r="J91" s="119"/>
    </row>
    <row r="92" spans="7:10" ht="15">
      <c r="G92" s="118"/>
      <c r="H92" s="119"/>
      <c r="I92" s="119"/>
      <c r="J92" s="119"/>
    </row>
    <row r="93" spans="7:10" ht="15">
      <c r="G93" s="118"/>
      <c r="H93" s="120"/>
      <c r="I93" s="120"/>
      <c r="J93" s="120"/>
    </row>
    <row r="94" spans="7:10" ht="15">
      <c r="G94" s="118"/>
      <c r="H94" s="121"/>
      <c r="I94" s="119"/>
      <c r="J94" s="119"/>
    </row>
    <row r="95" spans="7:10" ht="15">
      <c r="G95" s="118"/>
      <c r="H95" s="119"/>
      <c r="I95" s="119"/>
      <c r="J95" s="119"/>
    </row>
    <row r="96" spans="7:10" ht="15">
      <c r="G96" s="118"/>
      <c r="H96" s="119"/>
      <c r="I96" s="119"/>
      <c r="J96" s="119"/>
    </row>
    <row r="97" spans="7:10" ht="15">
      <c r="G97" s="118"/>
      <c r="H97" s="119"/>
      <c r="I97" s="119"/>
      <c r="J97" s="119"/>
    </row>
    <row r="98" spans="7:10" ht="15">
      <c r="G98" s="118"/>
      <c r="H98" s="119"/>
      <c r="I98" s="119"/>
      <c r="J98" s="119"/>
    </row>
    <row r="99" spans="7:10" ht="15">
      <c r="G99" s="118"/>
      <c r="H99" s="121"/>
      <c r="I99" s="121"/>
      <c r="J99" s="121"/>
    </row>
    <row r="100" spans="7:10" ht="15">
      <c r="G100" s="118"/>
      <c r="H100" s="119"/>
      <c r="I100" s="119"/>
      <c r="J100" s="119"/>
    </row>
    <row r="101" spans="7:10" ht="15">
      <c r="G101" s="118"/>
      <c r="H101" s="119"/>
      <c r="I101" s="121"/>
      <c r="J101" s="121"/>
    </row>
    <row r="102" spans="7:10" ht="15">
      <c r="G102" s="118"/>
      <c r="H102" s="121"/>
      <c r="I102" s="121"/>
      <c r="J102" s="121"/>
    </row>
    <row r="103" spans="7:10" ht="15">
      <c r="G103" s="118"/>
      <c r="H103" s="121"/>
      <c r="I103" s="121"/>
      <c r="J103" s="121"/>
    </row>
    <row r="114" spans="7:10" ht="15">
      <c r="G114" s="118"/>
      <c r="H114" s="119"/>
      <c r="I114" s="119"/>
      <c r="J114" s="119"/>
    </row>
  </sheetData>
  <sheetProtection/>
  <mergeCells count="1">
    <mergeCell ref="A3:D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updated 2/24/2004</dc:title>
  <dc:subject/>
  <dc:creator>Microsoft Corporation</dc:creator>
  <cp:keywords/>
  <dc:description/>
  <cp:lastModifiedBy>Ian</cp:lastModifiedBy>
  <dcterms:created xsi:type="dcterms:W3CDTF">1996-10-14T23:33:28Z</dcterms:created>
  <dcterms:modified xsi:type="dcterms:W3CDTF">2011-07-07T13:44:00Z</dcterms:modified>
  <cp:category/>
  <cp:version/>
  <cp:contentType/>
  <cp:contentStatus/>
</cp:coreProperties>
</file>