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700" yWindow="0" windowWidth="19605" windowHeight="11760" activeTab="3"/>
  </bookViews>
  <sheets>
    <sheet name="WACC" sheetId="1" r:id="rId1"/>
    <sheet name="Capital Structure" sheetId="2" r:id="rId2"/>
    <sheet name="Cost of Equity" sheetId="3" r:id="rId3"/>
    <sheet name="Cost of Debt" sheetId="4" r:id="rId4"/>
  </sheets>
  <calcPr calcId="124519" iterate="1" iterateDelta="9.999999999999445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3"/>
  <c r="I21"/>
  <c r="D17" i="2"/>
  <c r="D20"/>
  <c r="D21"/>
  <c r="D22"/>
  <c r="D25"/>
  <c r="D26"/>
  <c r="D28"/>
  <c r="D29"/>
  <c r="D36"/>
  <c r="C5"/>
  <c r="D5"/>
  <c r="D6"/>
  <c r="D7"/>
  <c r="D34"/>
  <c r="G21" i="3"/>
  <c r="F21"/>
  <c r="D12" i="2"/>
  <c r="D35"/>
  <c r="D37"/>
  <c r="E34"/>
  <c r="C4" i="1"/>
  <c r="B15" i="3"/>
  <c r="B17"/>
  <c r="D4" i="1"/>
  <c r="E4"/>
  <c r="E35" i="2"/>
  <c r="C5" i="1"/>
  <c r="B30" i="3"/>
  <c r="D5" i="1"/>
  <c r="E5"/>
  <c r="E36" i="2"/>
  <c r="C6" i="1"/>
  <c r="C4" i="4"/>
  <c r="C7"/>
  <c r="C8"/>
  <c r="C9"/>
  <c r="C12"/>
  <c r="C13"/>
  <c r="C15"/>
  <c r="C17"/>
  <c r="D4"/>
  <c r="E4"/>
  <c r="F4"/>
  <c r="D7"/>
  <c r="F7"/>
  <c r="D8"/>
  <c r="F8"/>
  <c r="D9"/>
  <c r="F9"/>
  <c r="D12"/>
  <c r="E12"/>
  <c r="F12"/>
  <c r="D13"/>
  <c r="E13"/>
  <c r="F13"/>
  <c r="D15"/>
  <c r="B15"/>
  <c r="E15"/>
  <c r="F15"/>
  <c r="F17"/>
  <c r="F22"/>
  <c r="D6" i="1"/>
  <c r="E6"/>
  <c r="E7"/>
  <c r="C7"/>
  <c r="B4"/>
  <c r="B5"/>
  <c r="B6"/>
  <c r="B7"/>
  <c r="D17" i="4"/>
  <c r="E37" i="2"/>
  <c r="B29"/>
  <c r="B7"/>
</calcChain>
</file>

<file path=xl/sharedStrings.xml><?xml version="1.0" encoding="utf-8"?>
<sst xmlns="http://schemas.openxmlformats.org/spreadsheetml/2006/main" count="90" uniqueCount="62">
  <si>
    <t>Risk Free Rate</t>
  </si>
  <si>
    <t>Beta</t>
  </si>
  <si>
    <t>Market Risk Premium (Historical)</t>
  </si>
  <si>
    <t>Historical long term return on equity (S&amp;P 500)</t>
  </si>
  <si>
    <t>Tax Rate</t>
  </si>
  <si>
    <t>Yield on 10 year Treasury Bond</t>
  </si>
  <si>
    <t>Historical long term return on Treasury Bonds</t>
  </si>
  <si>
    <t>Cost of Common Equity</t>
  </si>
  <si>
    <t>Debt</t>
  </si>
  <si>
    <t>Maturity</t>
  </si>
  <si>
    <t>Price</t>
  </si>
  <si>
    <t>Market Value</t>
  </si>
  <si>
    <t>Weight</t>
  </si>
  <si>
    <t>Yield (YTM)</t>
  </si>
  <si>
    <t>Promissory Notes</t>
  </si>
  <si>
    <t>Yen Notes</t>
  </si>
  <si>
    <t>Notes Payable</t>
  </si>
  <si>
    <t>Common Stock</t>
  </si>
  <si>
    <t>Preferred Stock</t>
  </si>
  <si>
    <t>Component</t>
  </si>
  <si>
    <t>Beta:   Published = 0.8, 0.5</t>
  </si>
  <si>
    <t xml:space="preserve">      Class A stock</t>
  </si>
  <si>
    <t xml:space="preserve">      Class B stock</t>
  </si>
  <si>
    <t xml:space="preserve">          Total</t>
  </si>
  <si>
    <t>Source</t>
  </si>
  <si>
    <t>Price of preferred stock</t>
  </si>
  <si>
    <t xml:space="preserve">      May 1, 2023</t>
  </si>
  <si>
    <t xml:space="preserve">       May 1, 2043</t>
  </si>
  <si>
    <t xml:space="preserve">      October 15, 2015</t>
  </si>
  <si>
    <t>Shares Outstanding</t>
  </si>
  <si>
    <t>Principal (Book Value)</t>
  </si>
  <si>
    <t>Corporate Bonds</t>
  </si>
  <si>
    <t xml:space="preserve">    April 1, 2017</t>
  </si>
  <si>
    <t xml:space="preserve">    January 1, 2018</t>
  </si>
  <si>
    <t>Totals</t>
  </si>
  <si>
    <t xml:space="preserve">Preferred Stock </t>
  </si>
  <si>
    <t>Nike Capital Structure</t>
  </si>
  <si>
    <t>Market Value = Millions</t>
  </si>
  <si>
    <t>Capital Asset Pricing Model (CAPM):   Ke = Rf + Beta * Market Risk Premium</t>
  </si>
  <si>
    <t>Estimate</t>
  </si>
  <si>
    <t>Average on 10 year Treasury bond from 1928 - 2014</t>
  </si>
  <si>
    <t>Average return on S&amp;P500 from 1928 - 2014</t>
  </si>
  <si>
    <t>Estimate for Nike Cost of Common Equity</t>
  </si>
  <si>
    <t>Weighted Average YTM</t>
  </si>
  <si>
    <t>Coupon Rate</t>
  </si>
  <si>
    <t>Total</t>
  </si>
  <si>
    <t>After tax YTM</t>
  </si>
  <si>
    <t>Cost of Preffered Equity</t>
  </si>
  <si>
    <t>Dividend yield = annual dividend / price per share</t>
  </si>
  <si>
    <t>Annual preferred stock dividend</t>
  </si>
  <si>
    <t>Cost of Preferred Equity</t>
  </si>
  <si>
    <t>Component Cost</t>
  </si>
  <si>
    <t>Weighted Average</t>
  </si>
  <si>
    <t>Nike WACC Estimate</t>
  </si>
  <si>
    <t>Industry (Pure play) Beta Estimate</t>
  </si>
  <si>
    <t>D/E</t>
  </si>
  <si>
    <t>Asset Beta</t>
  </si>
  <si>
    <t>VF Corp</t>
  </si>
  <si>
    <t>Nike</t>
  </si>
  <si>
    <t>Levered Beta = Unlevered Beta * [ 1 + (Debt / Equity) *(1 - Tax Rate)]</t>
  </si>
  <si>
    <t xml:space="preserve">            Industry = .84</t>
  </si>
  <si>
    <t xml:space="preserve">            Regression = .7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</si>
</sst>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&quot;$&quot;#,##0.0"/>
    <numFmt numFmtId="168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167" fontId="0" fillId="0" borderId="0" xfId="2" applyNumberFormat="1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8" fontId="0" fillId="0" borderId="0" xfId="0" applyNumberFormat="1"/>
    <xf numFmtId="0" fontId="2" fillId="0" borderId="0" xfId="0" applyFont="1"/>
    <xf numFmtId="0" fontId="3" fillId="0" borderId="0" xfId="0" applyFont="1" applyBorder="1"/>
    <xf numFmtId="0" fontId="0" fillId="0" borderId="2" xfId="0" applyBorder="1"/>
    <xf numFmtId="9" fontId="0" fillId="0" borderId="0" xfId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right"/>
    </xf>
    <xf numFmtId="10" fontId="0" fillId="0" borderId="0" xfId="0" applyNumberFormat="1"/>
    <xf numFmtId="9" fontId="0" fillId="0" borderId="0" xfId="1" applyFont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164" fontId="0" fillId="0" borderId="3" xfId="1" applyNumberFormat="1" applyFont="1" applyBorder="1"/>
    <xf numFmtId="9" fontId="0" fillId="0" borderId="3" xfId="1" applyFont="1" applyBorder="1"/>
    <xf numFmtId="9" fontId="0" fillId="0" borderId="0" xfId="0" applyNumberFormat="1"/>
    <xf numFmtId="2" fontId="0" fillId="0" borderId="0" xfId="0" applyNumberFormat="1"/>
    <xf numFmtId="0" fontId="5" fillId="0" borderId="0" xfId="0" applyFont="1"/>
    <xf numFmtId="10" fontId="5" fillId="0" borderId="0" xfId="1" applyNumberFormat="1" applyFont="1"/>
    <xf numFmtId="164" fontId="5" fillId="0" borderId="0" xfId="1" applyNumberFormat="1" applyFont="1"/>
    <xf numFmtId="9" fontId="5" fillId="0" borderId="0" xfId="1" applyFont="1" applyAlignment="1">
      <alignment horizontal="center"/>
    </xf>
    <xf numFmtId="10" fontId="5" fillId="0" borderId="3" xfId="1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"/>
  <sheetViews>
    <sheetView zoomScale="110" zoomScaleNormal="110" zoomScalePageLayoutView="110" workbookViewId="0">
      <selection activeCell="C12" sqref="C12"/>
    </sheetView>
  </sheetViews>
  <sheetFormatPr defaultColWidth="8.85546875" defaultRowHeight="15"/>
  <cols>
    <col min="1" max="1" width="33.85546875" customWidth="1"/>
    <col min="2" max="2" width="12.85546875" bestFit="1" customWidth="1"/>
    <col min="3" max="3" width="11.7109375" customWidth="1"/>
    <col min="4" max="4" width="16.28515625" customWidth="1"/>
    <col min="5" max="5" width="15.85546875" customWidth="1"/>
  </cols>
  <sheetData>
    <row r="1" spans="1:5">
      <c r="A1" t="s">
        <v>53</v>
      </c>
    </row>
    <row r="3" spans="1:5" ht="15.75" thickBot="1">
      <c r="B3" s="7" t="s">
        <v>11</v>
      </c>
      <c r="C3" s="7" t="s">
        <v>12</v>
      </c>
      <c r="D3" s="7" t="s">
        <v>51</v>
      </c>
      <c r="E3" s="7" t="s">
        <v>52</v>
      </c>
    </row>
    <row r="4" spans="1:5">
      <c r="A4" t="s">
        <v>17</v>
      </c>
      <c r="B4" s="29">
        <f>+'Capital Structure'!D34</f>
        <v>102840</v>
      </c>
      <c r="C4" s="13">
        <f>+'Capital Structure'!E34</f>
        <v>0.98834797894803428</v>
      </c>
      <c r="D4" s="9">
        <f>+'Cost of Equity'!B17</f>
        <v>6.3399999999999998E-2</v>
      </c>
      <c r="E4" s="9">
        <f>+C4*D4</f>
        <v>6.2661261865305365E-2</v>
      </c>
    </row>
    <row r="5" spans="1:5">
      <c r="A5" t="s">
        <v>18</v>
      </c>
      <c r="B5" s="32">
        <f>+'Capital Structure'!D35</f>
        <v>0.3</v>
      </c>
      <c r="C5" s="13">
        <f>+'Capital Structure'!E35</f>
        <v>2.8831621322871476E-6</v>
      </c>
      <c r="D5" s="37">
        <f>+'Cost of Equity'!B30</f>
        <v>0.1</v>
      </c>
      <c r="E5" s="9">
        <f t="shared" ref="E5:E6" si="0">+C5*D5</f>
        <v>2.8831621322871478E-7</v>
      </c>
    </row>
    <row r="6" spans="1:5" ht="15.75" thickBot="1">
      <c r="A6" t="s">
        <v>8</v>
      </c>
      <c r="B6" s="30">
        <f>+'Capital Structure'!D36</f>
        <v>1212.1210000000001</v>
      </c>
      <c r="C6" s="24">
        <f>+'Capital Structure'!E36</f>
        <v>1.1649137889833433E-2</v>
      </c>
      <c r="D6" s="8">
        <f>+'Cost of Debt'!F22</f>
        <v>2.9492172669230213E-2</v>
      </c>
      <c r="E6" s="38">
        <f t="shared" si="0"/>
        <v>3.435583860946397E-4</v>
      </c>
    </row>
    <row r="7" spans="1:5" ht="15.75" thickBot="1">
      <c r="B7" s="29">
        <f>SUM(B4:B6)</f>
        <v>104052.421</v>
      </c>
      <c r="C7" s="23">
        <f>SUM(C4:C6)</f>
        <v>1</v>
      </c>
      <c r="D7" s="14"/>
      <c r="E7" s="39">
        <f>SUM(E4:E6)</f>
        <v>6.3005108567613224E-2</v>
      </c>
    </row>
  </sheetData>
  <pageMargins left="0.7" right="0.7" top="0.75" bottom="0.75" header="0.3" footer="0.3"/>
  <pageSetup scale="7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opLeftCell="A18" workbookViewId="0">
      <selection activeCell="A38" sqref="A38"/>
    </sheetView>
  </sheetViews>
  <sheetFormatPr defaultColWidth="8.85546875" defaultRowHeight="15" outlineLevelRow="1"/>
  <cols>
    <col min="1" max="1" width="20.42578125" customWidth="1"/>
    <col min="2" max="2" width="20.85546875" bestFit="1" customWidth="1"/>
    <col min="3" max="3" width="11.7109375" customWidth="1"/>
    <col min="4" max="4" width="16.85546875" customWidth="1"/>
    <col min="5" max="5" width="13.42578125" bestFit="1" customWidth="1"/>
  </cols>
  <sheetData>
    <row r="1" spans="1:5">
      <c r="A1" s="20" t="s">
        <v>36</v>
      </c>
    </row>
    <row r="2" spans="1:5">
      <c r="A2" s="20" t="s">
        <v>37</v>
      </c>
    </row>
    <row r="4" spans="1:5" ht="15.75" thickBot="1">
      <c r="A4" s="21" t="s">
        <v>17</v>
      </c>
      <c r="B4" s="7" t="s">
        <v>29</v>
      </c>
      <c r="C4" s="7" t="s">
        <v>10</v>
      </c>
      <c r="D4" s="7" t="s">
        <v>11</v>
      </c>
      <c r="E4" s="7" t="s">
        <v>24</v>
      </c>
    </row>
    <row r="5" spans="1:5">
      <c r="A5" t="s">
        <v>21</v>
      </c>
      <c r="B5" s="14">
        <v>178</v>
      </c>
      <c r="C5" s="26">
        <f>+C6</f>
        <v>120</v>
      </c>
      <c r="D5" s="27">
        <f>+B5*C5</f>
        <v>21360</v>
      </c>
    </row>
    <row r="6" spans="1:5">
      <c r="A6" t="s">
        <v>22</v>
      </c>
      <c r="B6" s="16">
        <v>679</v>
      </c>
      <c r="C6" s="26">
        <v>120</v>
      </c>
      <c r="D6" s="28">
        <f>+B6*C6</f>
        <v>81480</v>
      </c>
    </row>
    <row r="7" spans="1:5">
      <c r="A7" t="s">
        <v>23</v>
      </c>
      <c r="B7" s="12">
        <f>SUM(B5:B6)</f>
        <v>857</v>
      </c>
      <c r="C7" s="14"/>
      <c r="D7" s="27">
        <f>SUM(D5:D6)</f>
        <v>102840</v>
      </c>
    </row>
    <row r="8" spans="1:5">
      <c r="B8" s="14"/>
      <c r="C8" s="14"/>
      <c r="D8" s="14"/>
    </row>
    <row r="9" spans="1:5" outlineLevel="1">
      <c r="B9" s="14"/>
      <c r="C9" s="14"/>
      <c r="D9" s="14"/>
    </row>
    <row r="10" spans="1:5" outlineLevel="1">
      <c r="B10" s="14"/>
      <c r="C10" s="14"/>
      <c r="D10" s="14"/>
    </row>
    <row r="11" spans="1:5" ht="15.75" outlineLevel="1" thickBot="1">
      <c r="A11" s="21" t="s">
        <v>18</v>
      </c>
      <c r="B11" s="7" t="s">
        <v>29</v>
      </c>
      <c r="C11" s="7" t="s">
        <v>10</v>
      </c>
      <c r="D11" s="7" t="s">
        <v>11</v>
      </c>
      <c r="E11" s="7" t="s">
        <v>24</v>
      </c>
    </row>
    <row r="12" spans="1:5" outlineLevel="1">
      <c r="B12" s="14">
        <v>0.3</v>
      </c>
      <c r="C12" s="26">
        <v>1</v>
      </c>
      <c r="D12" s="32">
        <f>+B12*C12</f>
        <v>0.3</v>
      </c>
    </row>
    <row r="13" spans="1:5" outlineLevel="1">
      <c r="B13" s="14"/>
      <c r="C13" s="14"/>
      <c r="D13" s="14"/>
    </row>
    <row r="14" spans="1:5">
      <c r="B14" s="14"/>
      <c r="C14" s="14"/>
      <c r="D14" s="14"/>
    </row>
    <row r="15" spans="1:5" outlineLevel="1">
      <c r="B15" s="14"/>
      <c r="C15" s="14"/>
      <c r="D15" s="14"/>
    </row>
    <row r="16" spans="1:5" ht="15.75" outlineLevel="1" thickBot="1">
      <c r="A16" s="5" t="s">
        <v>8</v>
      </c>
      <c r="B16" s="7" t="s">
        <v>30</v>
      </c>
      <c r="C16" s="7" t="s">
        <v>10</v>
      </c>
      <c r="D16" s="7" t="s">
        <v>11</v>
      </c>
      <c r="E16" s="22"/>
    </row>
    <row r="17" spans="1:4" outlineLevel="1">
      <c r="A17" t="s">
        <v>16</v>
      </c>
      <c r="B17" s="14">
        <v>74</v>
      </c>
      <c r="C17" s="23">
        <v>1</v>
      </c>
      <c r="D17" s="29">
        <f>+B17*C17</f>
        <v>74</v>
      </c>
    </row>
    <row r="18" spans="1:4" outlineLevel="1">
      <c r="B18" s="14"/>
      <c r="C18" s="14"/>
      <c r="D18" s="29"/>
    </row>
    <row r="19" spans="1:4" outlineLevel="1">
      <c r="A19" t="s">
        <v>31</v>
      </c>
      <c r="B19" s="14"/>
      <c r="C19" s="14"/>
      <c r="D19" s="29"/>
    </row>
    <row r="20" spans="1:4" outlineLevel="1">
      <c r="A20" t="s">
        <v>28</v>
      </c>
      <c r="B20" s="14">
        <v>100</v>
      </c>
      <c r="C20" s="9">
        <v>1.00786</v>
      </c>
      <c r="D20" s="29">
        <f>+B20*C20</f>
        <v>100.786</v>
      </c>
    </row>
    <row r="21" spans="1:4" outlineLevel="1">
      <c r="A21" t="s">
        <v>26</v>
      </c>
      <c r="B21" s="14">
        <v>500</v>
      </c>
      <c r="C21" s="9">
        <v>0.97321000000000002</v>
      </c>
      <c r="D21" s="29">
        <f t="shared" ref="D21:D22" si="0">+B21*C21</f>
        <v>486.60500000000002</v>
      </c>
    </row>
    <row r="22" spans="1:4" outlineLevel="1">
      <c r="A22" t="s">
        <v>27</v>
      </c>
      <c r="B22" s="14">
        <v>500</v>
      </c>
      <c r="C22" s="9">
        <v>0.92545999999999995</v>
      </c>
      <c r="D22" s="29">
        <f t="shared" si="0"/>
        <v>462.72999999999996</v>
      </c>
    </row>
    <row r="23" spans="1:4" outlineLevel="1">
      <c r="B23" s="14"/>
      <c r="C23" s="14"/>
      <c r="D23" s="29"/>
    </row>
    <row r="24" spans="1:4" outlineLevel="1">
      <c r="A24" t="s">
        <v>14</v>
      </c>
      <c r="B24" s="14"/>
      <c r="C24" s="14"/>
      <c r="D24" s="29"/>
    </row>
    <row r="25" spans="1:4" outlineLevel="1">
      <c r="A25" t="s">
        <v>32</v>
      </c>
      <c r="B25" s="14">
        <v>40</v>
      </c>
      <c r="C25" s="23">
        <v>1</v>
      </c>
      <c r="D25" s="29">
        <f t="shared" ref="D25:D26" si="1">+B25*C25</f>
        <v>40</v>
      </c>
    </row>
    <row r="26" spans="1:4" outlineLevel="1">
      <c r="A26" t="s">
        <v>33</v>
      </c>
      <c r="B26" s="14">
        <v>19</v>
      </c>
      <c r="C26" s="23">
        <v>1</v>
      </c>
      <c r="D26" s="29">
        <f t="shared" si="1"/>
        <v>19</v>
      </c>
    </row>
    <row r="27" spans="1:4" outlineLevel="1">
      <c r="B27" s="14"/>
      <c r="C27" s="14"/>
      <c r="D27" s="29"/>
    </row>
    <row r="28" spans="1:4" outlineLevel="1">
      <c r="A28" t="s">
        <v>15</v>
      </c>
      <c r="B28" s="16">
        <v>29</v>
      </c>
      <c r="C28" s="23">
        <v>1</v>
      </c>
      <c r="D28" s="30">
        <f t="shared" ref="D28" si="2">+B28*C28</f>
        <v>29</v>
      </c>
    </row>
    <row r="29" spans="1:4" outlineLevel="1">
      <c r="B29" s="14">
        <f>SUM(B17:B28)</f>
        <v>1262</v>
      </c>
      <c r="D29" s="31">
        <f>SUM(D17:D28)</f>
        <v>1212.1210000000001</v>
      </c>
    </row>
    <row r="30" spans="1:4" outlineLevel="1"/>
    <row r="32" spans="1:4" outlineLevel="1"/>
    <row r="33" spans="1:5" ht="15.75" outlineLevel="1" thickBot="1">
      <c r="A33" s="5" t="s">
        <v>34</v>
      </c>
      <c r="D33" s="7" t="s">
        <v>11</v>
      </c>
      <c r="E33" s="7" t="s">
        <v>12</v>
      </c>
    </row>
    <row r="34" spans="1:5" outlineLevel="1">
      <c r="A34" t="s">
        <v>17</v>
      </c>
      <c r="D34" s="29">
        <f>+D7</f>
        <v>102840</v>
      </c>
      <c r="E34" s="13">
        <f>+D34/D37</f>
        <v>0.98834797894803428</v>
      </c>
    </row>
    <row r="35" spans="1:5" outlineLevel="1">
      <c r="A35" t="s">
        <v>35</v>
      </c>
      <c r="D35" s="29">
        <f>+D12</f>
        <v>0.3</v>
      </c>
      <c r="E35" s="13">
        <f>+D35/D37</f>
        <v>2.8831621322871476E-6</v>
      </c>
    </row>
    <row r="36" spans="1:5" outlineLevel="1">
      <c r="A36" t="s">
        <v>8</v>
      </c>
      <c r="D36" s="30">
        <f>+D29</f>
        <v>1212.1210000000001</v>
      </c>
      <c r="E36" s="24">
        <f>+D36/D37</f>
        <v>1.1649137889833433E-2</v>
      </c>
    </row>
    <row r="37" spans="1:5" outlineLevel="1">
      <c r="D37" s="29">
        <f>SUM(D34:D36)</f>
        <v>104052.421</v>
      </c>
      <c r="E37" s="25">
        <f>SUM(E34:E36)</f>
        <v>1</v>
      </c>
    </row>
    <row r="38" spans="1:5" outlineLevel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topLeftCell="A2" workbookViewId="0">
      <selection activeCell="A21" sqref="A21"/>
    </sheetView>
  </sheetViews>
  <sheetFormatPr defaultColWidth="8.85546875" defaultRowHeight="15"/>
  <cols>
    <col min="1" max="1" width="43.140625" bestFit="1" customWidth="1"/>
    <col min="4" max="4" width="28.42578125" bestFit="1" customWidth="1"/>
    <col min="6" max="6" width="9.42578125" bestFit="1" customWidth="1"/>
  </cols>
  <sheetData>
    <row r="2" spans="1:4">
      <c r="A2" s="5" t="s">
        <v>7</v>
      </c>
    </row>
    <row r="3" spans="1:4">
      <c r="A3" t="s">
        <v>38</v>
      </c>
      <c r="B3" s="6"/>
    </row>
    <row r="6" spans="1:4">
      <c r="A6" t="s">
        <v>19</v>
      </c>
      <c r="B6" t="s">
        <v>39</v>
      </c>
      <c r="D6" t="s">
        <v>24</v>
      </c>
    </row>
    <row r="7" spans="1:4">
      <c r="A7" s="44" t="s">
        <v>0</v>
      </c>
      <c r="B7" s="45">
        <v>0.02</v>
      </c>
      <c r="D7" t="s">
        <v>5</v>
      </c>
    </row>
    <row r="8" spans="1:4">
      <c r="B8" s="3"/>
    </row>
    <row r="9" spans="1:4">
      <c r="A9" s="44" t="s">
        <v>1</v>
      </c>
      <c r="B9" s="44">
        <v>0.7</v>
      </c>
      <c r="D9" t="s">
        <v>20</v>
      </c>
    </row>
    <row r="10" spans="1:4">
      <c r="D10" t="s">
        <v>61</v>
      </c>
    </row>
    <row r="11" spans="1:4">
      <c r="D11" t="s">
        <v>60</v>
      </c>
    </row>
    <row r="13" spans="1:4">
      <c r="A13" t="s">
        <v>3</v>
      </c>
      <c r="B13" s="2">
        <v>0.115</v>
      </c>
      <c r="D13" t="s">
        <v>41</v>
      </c>
    </row>
    <row r="14" spans="1:4">
      <c r="A14" s="4" t="s">
        <v>6</v>
      </c>
      <c r="B14" s="15">
        <v>5.2999999999999999E-2</v>
      </c>
      <c r="D14" t="s">
        <v>40</v>
      </c>
    </row>
    <row r="15" spans="1:4">
      <c r="A15" s="44" t="s">
        <v>2</v>
      </c>
      <c r="B15" s="46">
        <f>+B13-B14</f>
        <v>6.2000000000000006E-2</v>
      </c>
    </row>
    <row r="16" spans="1:4" ht="15.75" thickBot="1">
      <c r="B16" s="2"/>
    </row>
    <row r="17" spans="1:9" ht="15.75" thickBot="1">
      <c r="A17" t="s">
        <v>42</v>
      </c>
      <c r="B17" s="40">
        <f>+B7+(B9*B15)</f>
        <v>6.3399999999999998E-2</v>
      </c>
      <c r="E17" t="s">
        <v>54</v>
      </c>
    </row>
    <row r="18" spans="1:9">
      <c r="F18" t="s">
        <v>1</v>
      </c>
      <c r="G18" t="s">
        <v>55</v>
      </c>
      <c r="H18" t="s">
        <v>4</v>
      </c>
      <c r="I18" t="s">
        <v>56</v>
      </c>
    </row>
    <row r="19" spans="1:9">
      <c r="E19" t="s">
        <v>57</v>
      </c>
      <c r="F19">
        <v>0.87</v>
      </c>
      <c r="G19">
        <v>0.06</v>
      </c>
      <c r="H19" s="42">
        <v>0.23</v>
      </c>
      <c r="I19" s="43">
        <f>+F19/(1+(G19*(1-H19)))</f>
        <v>0.83158095966354428</v>
      </c>
    </row>
    <row r="21" spans="1:9">
      <c r="E21" t="s">
        <v>58</v>
      </c>
      <c r="F21" s="43">
        <f>+I21*(1+G21*(1-H21))</f>
        <v>0.83922605749161217</v>
      </c>
      <c r="G21" s="43">
        <f>+'Capital Structure'!D36/'Capital Structure'!D34</f>
        <v>1.1786474134577986E-2</v>
      </c>
      <c r="H21" s="42">
        <v>0.22</v>
      </c>
      <c r="I21" s="43">
        <f>+I19</f>
        <v>0.83158095966354428</v>
      </c>
    </row>
    <row r="23" spans="1:9">
      <c r="A23" s="5" t="s">
        <v>47</v>
      </c>
      <c r="E23" t="s">
        <v>59</v>
      </c>
    </row>
    <row r="24" spans="1:9">
      <c r="A24" t="s">
        <v>48</v>
      </c>
    </row>
    <row r="26" spans="1:9">
      <c r="A26" t="s">
        <v>49</v>
      </c>
      <c r="B26" s="19">
        <v>0.1</v>
      </c>
    </row>
    <row r="27" spans="1:9">
      <c r="B27" s="19"/>
    </row>
    <row r="28" spans="1:9">
      <c r="A28" t="s">
        <v>25</v>
      </c>
      <c r="B28" s="19">
        <v>1</v>
      </c>
    </row>
    <row r="29" spans="1:9" ht="15.75" thickBot="1"/>
    <row r="30" spans="1:9" ht="15.75" thickBot="1">
      <c r="A30" t="s">
        <v>50</v>
      </c>
      <c r="B30" s="41">
        <f>+B26/B28</f>
        <v>0.1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F22"/>
  <sheetViews>
    <sheetView tabSelected="1" workbookViewId="0">
      <selection activeCell="B28" sqref="B28"/>
    </sheetView>
  </sheetViews>
  <sheetFormatPr defaultColWidth="8.85546875" defaultRowHeight="15"/>
  <cols>
    <col min="1" max="1" width="22.28515625" customWidth="1"/>
    <col min="2" max="2" width="20.28515625" bestFit="1" customWidth="1"/>
    <col min="3" max="3" width="14.28515625" customWidth="1"/>
    <col min="4" max="4" width="13.7109375" customWidth="1"/>
    <col min="5" max="5" width="12.28515625" customWidth="1"/>
    <col min="6" max="6" width="22" bestFit="1" customWidth="1"/>
  </cols>
  <sheetData>
    <row r="3" spans="1:6" ht="15.75" thickBot="1">
      <c r="A3" s="7" t="s">
        <v>9</v>
      </c>
      <c r="B3" s="7" t="s">
        <v>44</v>
      </c>
      <c r="C3" s="7" t="s">
        <v>11</v>
      </c>
      <c r="D3" s="7" t="s">
        <v>12</v>
      </c>
      <c r="E3" s="7" t="s">
        <v>13</v>
      </c>
      <c r="F3" s="7" t="s">
        <v>43</v>
      </c>
    </row>
    <row r="4" spans="1:6">
      <c r="A4" t="s">
        <v>16</v>
      </c>
      <c r="B4" s="11">
        <v>0.1239</v>
      </c>
      <c r="C4" s="17">
        <f>+'Capital Structure'!D17</f>
        <v>74</v>
      </c>
      <c r="D4" s="11">
        <f>+C4/C$17</f>
        <v>6.1050010683751862E-2</v>
      </c>
      <c r="E4" s="9">
        <f>+B4</f>
        <v>0.1239</v>
      </c>
      <c r="F4" s="11">
        <f>+D4*E4</f>
        <v>7.5640963237168556E-3</v>
      </c>
    </row>
    <row r="5" spans="1:6">
      <c r="B5" s="10"/>
      <c r="C5" s="17"/>
      <c r="D5" s="11"/>
      <c r="E5" s="11"/>
      <c r="F5" s="11"/>
    </row>
    <row r="6" spans="1:6">
      <c r="A6" t="s">
        <v>31</v>
      </c>
      <c r="B6" s="10"/>
      <c r="C6" s="17"/>
      <c r="D6" s="11"/>
      <c r="E6" s="11"/>
      <c r="F6" s="11"/>
    </row>
    <row r="7" spans="1:6">
      <c r="A7" t="s">
        <v>28</v>
      </c>
      <c r="B7" s="18">
        <v>5.1499999999999997E-2</v>
      </c>
      <c r="C7" s="17">
        <f>+'Capital Structure'!D20</f>
        <v>100.786</v>
      </c>
      <c r="D7" s="11">
        <f t="shared" ref="D7:D15" si="0">+C7/C$17</f>
        <v>8.3148464550981294E-2</v>
      </c>
      <c r="E7" s="36">
        <v>5.0000000000000001E-3</v>
      </c>
      <c r="F7" s="11">
        <f t="shared" ref="F7:F15" si="1">+D7*E7</f>
        <v>4.1574232275490649E-4</v>
      </c>
    </row>
    <row r="8" spans="1:6">
      <c r="A8" t="s">
        <v>26</v>
      </c>
      <c r="B8" s="18">
        <v>2.2499999999999999E-2</v>
      </c>
      <c r="C8" s="17">
        <f>+'Capital Structure'!D21</f>
        <v>486.60500000000002</v>
      </c>
      <c r="D8" s="11">
        <f t="shared" si="0"/>
        <v>0.40144919525360917</v>
      </c>
      <c r="E8" s="36">
        <v>2.6360000000000001E-2</v>
      </c>
      <c r="F8" s="11">
        <f t="shared" si="1"/>
        <v>1.0582200786885139E-2</v>
      </c>
    </row>
    <row r="9" spans="1:6">
      <c r="A9" t="s">
        <v>27</v>
      </c>
      <c r="B9" s="18">
        <v>3.6299999999999999E-2</v>
      </c>
      <c r="C9" s="17">
        <f>+'Capital Structure'!D22</f>
        <v>462.72999999999996</v>
      </c>
      <c r="D9" s="11">
        <f t="shared" si="0"/>
        <v>0.38175231680665539</v>
      </c>
      <c r="E9" s="36">
        <v>4.0759999999999998E-2</v>
      </c>
      <c r="F9" s="11">
        <f t="shared" si="1"/>
        <v>1.5560224433039272E-2</v>
      </c>
    </row>
    <row r="10" spans="1:6">
      <c r="B10" s="33"/>
      <c r="C10" s="17"/>
      <c r="D10" s="11"/>
      <c r="E10" s="35"/>
      <c r="F10" s="11"/>
    </row>
    <row r="11" spans="1:6">
      <c r="A11" t="s">
        <v>14</v>
      </c>
      <c r="B11" s="34"/>
      <c r="C11" s="17"/>
      <c r="D11" s="11"/>
      <c r="E11" s="1"/>
      <c r="F11" s="11"/>
    </row>
    <row r="12" spans="1:6">
      <c r="A12" t="s">
        <v>32</v>
      </c>
      <c r="B12" s="9">
        <v>6.2E-2</v>
      </c>
      <c r="C12" s="17">
        <f>+'Capital Structure'!D25</f>
        <v>40</v>
      </c>
      <c r="D12" s="11">
        <f t="shared" si="0"/>
        <v>3.3000005775001007E-2</v>
      </c>
      <c r="E12" s="9">
        <f>+B12</f>
        <v>6.2E-2</v>
      </c>
      <c r="F12" s="11">
        <f t="shared" si="1"/>
        <v>2.0460003580500623E-3</v>
      </c>
    </row>
    <row r="13" spans="1:6">
      <c r="A13" t="s">
        <v>33</v>
      </c>
      <c r="B13" s="9">
        <v>6.7900000000000002E-2</v>
      </c>
      <c r="C13" s="17">
        <f>+'Capital Structure'!D26</f>
        <v>19</v>
      </c>
      <c r="D13" s="11">
        <f t="shared" si="0"/>
        <v>1.5675002743125478E-2</v>
      </c>
      <c r="E13" s="9">
        <f t="shared" ref="E13:E15" si="2">+B13</f>
        <v>6.7900000000000002E-2</v>
      </c>
      <c r="F13" s="11">
        <f t="shared" si="1"/>
        <v>1.06433268625822E-3</v>
      </c>
    </row>
    <row r="14" spans="1:6">
      <c r="B14" s="9"/>
      <c r="C14" s="17"/>
      <c r="D14" s="11"/>
      <c r="E14" s="9"/>
      <c r="F14" s="11"/>
    </row>
    <row r="15" spans="1:6">
      <c r="A15" t="s">
        <v>15</v>
      </c>
      <c r="B15" s="9">
        <f>0.692307692307692*2.6%+0.307692307692308*2%</f>
        <v>2.4153846153846151E-2</v>
      </c>
      <c r="C15" s="17">
        <f>+'Capital Structure'!D28</f>
        <v>29</v>
      </c>
      <c r="D15" s="11">
        <f t="shared" si="0"/>
        <v>2.392500418687573E-2</v>
      </c>
      <c r="E15" s="9">
        <f t="shared" si="2"/>
        <v>2.4153846153846151E-2</v>
      </c>
      <c r="F15" s="11">
        <f t="shared" si="1"/>
        <v>5.7788087035992141E-4</v>
      </c>
    </row>
    <row r="17" spans="1:6">
      <c r="A17" t="s">
        <v>45</v>
      </c>
      <c r="C17" s="29">
        <f>SUM(C4:C15)</f>
        <v>1212.1210000000001</v>
      </c>
      <c r="D17" s="8">
        <f>SUM(D4:D15)</f>
        <v>1.0000000000000002</v>
      </c>
      <c r="F17" s="8">
        <f>SUM(F4:F15)</f>
        <v>3.7810477781064375E-2</v>
      </c>
    </row>
    <row r="20" spans="1:6">
      <c r="A20" s="44" t="s">
        <v>4</v>
      </c>
      <c r="B20" s="44"/>
      <c r="C20" s="44"/>
      <c r="D20" s="44"/>
      <c r="E20" s="44"/>
      <c r="F20" s="47">
        <v>0.22</v>
      </c>
    </row>
    <row r="21" spans="1:6" ht="15.75" thickBot="1">
      <c r="F21" s="14"/>
    </row>
    <row r="22" spans="1:6" ht="15.75" thickBot="1">
      <c r="A22" s="44" t="s">
        <v>46</v>
      </c>
      <c r="B22" s="44"/>
      <c r="C22" s="44"/>
      <c r="D22" s="44"/>
      <c r="E22" s="44"/>
      <c r="F22" s="48">
        <f>+F17*(1-F20)</f>
        <v>2.9492172669230213E-2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WACC</vt:lpstr>
      <vt:lpstr>Capital Structure</vt:lpstr>
      <vt:lpstr>Cost of Equity</vt:lpstr>
      <vt:lpstr>Cost of Debt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</dc:creator>
  <cp:lastModifiedBy>tyffany</cp:lastModifiedBy>
  <cp:lastPrinted>2014-01-16T18:51:59Z</cp:lastPrinted>
  <dcterms:created xsi:type="dcterms:W3CDTF">2013-09-03T17:38:19Z</dcterms:created>
  <dcterms:modified xsi:type="dcterms:W3CDTF">2015-12-22T13:12:01Z</dcterms:modified>
</cp:coreProperties>
</file>