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745" firstSheet="1" activeTab="2"/>
  </bookViews>
  <sheets>
    <sheet name="Instructions" sheetId="12" r:id="rId1"/>
    <sheet name="Pro Forma Income Statement" sheetId="2" r:id="rId2"/>
    <sheet name="Pro Forma Balance Sheet" sheetId="4" r:id="rId3"/>
    <sheet name="Statement of Cash Flows" sheetId="11" r:id="rId4"/>
    <sheet name="Regression" sheetId="13" r:id="rId5"/>
    <sheet name="Sheet1" sheetId="14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2" l="1"/>
  <c r="I42" i="2"/>
  <c r="I41" i="2"/>
  <c r="I40" i="2"/>
  <c r="I39" i="2"/>
  <c r="I38" i="2"/>
  <c r="I37" i="2"/>
  <c r="I36" i="2"/>
  <c r="I35" i="2"/>
  <c r="I34" i="2"/>
  <c r="I33" i="2"/>
  <c r="I32" i="2"/>
  <c r="C27" i="2" l="1"/>
  <c r="E22" i="2"/>
  <c r="D23" i="2"/>
  <c r="D24" i="2"/>
  <c r="D25" i="2"/>
  <c r="D26" i="2"/>
  <c r="D22" i="2"/>
  <c r="F69" i="4" l="1"/>
  <c r="E69" i="4"/>
  <c r="D69" i="4"/>
  <c r="C69" i="4"/>
  <c r="B69" i="4"/>
  <c r="F62" i="4"/>
  <c r="F70" i="4" s="1"/>
  <c r="B62" i="4"/>
  <c r="B70" i="4" s="1"/>
  <c r="F61" i="4"/>
  <c r="E61" i="4"/>
  <c r="D61" i="4"/>
  <c r="C61" i="4"/>
  <c r="C62" i="4" s="1"/>
  <c r="C70" i="4" s="1"/>
  <c r="B61" i="4"/>
  <c r="F55" i="4"/>
  <c r="E55" i="4"/>
  <c r="E62" i="4" s="1"/>
  <c r="E70" i="4" s="1"/>
  <c r="D55" i="4"/>
  <c r="D62" i="4" s="1"/>
  <c r="D70" i="4" s="1"/>
  <c r="C55" i="4"/>
  <c r="B55" i="4"/>
  <c r="E46" i="4"/>
  <c r="F44" i="4"/>
  <c r="F46" i="4" s="1"/>
  <c r="E44" i="4"/>
  <c r="D44" i="4"/>
  <c r="C44" i="4"/>
  <c r="B44" i="4"/>
  <c r="B46" i="4" s="1"/>
  <c r="F40" i="4"/>
  <c r="E40" i="4"/>
  <c r="D40" i="4"/>
  <c r="C40" i="4"/>
  <c r="C46" i="4" s="1"/>
  <c r="B40" i="4"/>
  <c r="F36" i="4"/>
  <c r="E36" i="4"/>
  <c r="D36" i="4"/>
  <c r="D46" i="4" s="1"/>
  <c r="C36" i="4"/>
  <c r="B36" i="4"/>
  <c r="F34" i="2"/>
  <c r="F36" i="2" s="1"/>
  <c r="F39" i="2" s="1"/>
  <c r="F41" i="2" s="1"/>
  <c r="F43" i="2" s="1"/>
  <c r="F46" i="2" s="1"/>
  <c r="E34" i="2"/>
  <c r="E36" i="2" s="1"/>
  <c r="E39" i="2" s="1"/>
  <c r="E41" i="2" s="1"/>
  <c r="E43" i="2" s="1"/>
  <c r="E46" i="2" s="1"/>
  <c r="D34" i="2"/>
  <c r="D36" i="2" s="1"/>
  <c r="D39" i="2" s="1"/>
  <c r="D41" i="2" s="1"/>
  <c r="D43" i="2" s="1"/>
  <c r="D46" i="2" s="1"/>
  <c r="C34" i="2"/>
  <c r="C36" i="2" s="1"/>
  <c r="C39" i="2" s="1"/>
  <c r="C41" i="2" s="1"/>
  <c r="C43" i="2" s="1"/>
  <c r="C46" i="2" s="1"/>
  <c r="B34" i="2"/>
  <c r="D70" i="13"/>
  <c r="C70" i="13"/>
  <c r="B70" i="13"/>
  <c r="D69" i="13"/>
  <c r="C69" i="13"/>
  <c r="B69" i="13"/>
  <c r="D68" i="13"/>
  <c r="C68" i="13"/>
  <c r="B68" i="13"/>
  <c r="D67" i="13"/>
  <c r="C67" i="13"/>
  <c r="B67" i="13"/>
  <c r="D66" i="13"/>
  <c r="C66" i="13"/>
  <c r="B66" i="13"/>
  <c r="D65" i="13"/>
  <c r="C65" i="13"/>
  <c r="B65" i="13"/>
  <c r="D64" i="13"/>
  <c r="C64" i="13"/>
  <c r="B64" i="13"/>
  <c r="D63" i="13"/>
  <c r="C63" i="13"/>
  <c r="B63" i="13"/>
  <c r="D62" i="13"/>
  <c r="C62" i="13"/>
  <c r="B62" i="13"/>
  <c r="D61" i="13"/>
  <c r="C61" i="13"/>
  <c r="B61" i="13"/>
  <c r="D60" i="13"/>
  <c r="C60" i="13"/>
  <c r="B60" i="13"/>
  <c r="D59" i="13"/>
  <c r="C59" i="13"/>
  <c r="B59" i="13"/>
  <c r="D58" i="13"/>
  <c r="C58" i="13"/>
  <c r="B58" i="13"/>
  <c r="D57" i="13"/>
  <c r="C57" i="13"/>
  <c r="B57" i="13"/>
  <c r="D56" i="13"/>
  <c r="C56" i="13"/>
  <c r="B56" i="13"/>
  <c r="D55" i="13"/>
  <c r="C55" i="13"/>
  <c r="B55" i="13"/>
  <c r="D54" i="13"/>
  <c r="C54" i="13"/>
  <c r="B54" i="13"/>
  <c r="D53" i="13"/>
  <c r="C53" i="13"/>
  <c r="B53" i="13"/>
  <c r="D52" i="13"/>
  <c r="C52" i="13"/>
  <c r="B52" i="13"/>
  <c r="D51" i="13"/>
  <c r="C51" i="13"/>
  <c r="B51" i="13"/>
  <c r="D50" i="13"/>
  <c r="C50" i="13"/>
  <c r="B50" i="13"/>
  <c r="D49" i="13"/>
  <c r="C49" i="13"/>
  <c r="B49" i="13"/>
  <c r="D48" i="13"/>
  <c r="C48" i="13"/>
  <c r="B48" i="13"/>
  <c r="D47" i="13"/>
  <c r="C47" i="13"/>
  <c r="B47" i="13"/>
  <c r="D46" i="13"/>
  <c r="C46" i="13"/>
  <c r="B46" i="13"/>
  <c r="D45" i="13"/>
  <c r="C45" i="13"/>
  <c r="B45" i="13"/>
  <c r="D44" i="13"/>
  <c r="C82" i="13" s="1"/>
  <c r="C44" i="13"/>
  <c r="C119" i="13" s="1"/>
  <c r="B44" i="13"/>
  <c r="H34" i="13"/>
  <c r="G34" i="13"/>
  <c r="F34" i="13"/>
  <c r="E34" i="13"/>
  <c r="B36" i="2" l="1"/>
  <c r="B39" i="2" s="1"/>
  <c r="C83" i="13"/>
  <c r="C117" i="13" s="1"/>
  <c r="C118" i="13"/>
  <c r="B41" i="2" l="1"/>
  <c r="B18" i="11"/>
  <c r="B17" i="11"/>
  <c r="B16" i="11"/>
  <c r="C14" i="11"/>
  <c r="B13" i="11"/>
  <c r="B10" i="11"/>
  <c r="B9" i="11"/>
  <c r="B8" i="11"/>
  <c r="B7" i="11"/>
  <c r="B6" i="11"/>
  <c r="C22" i="4"/>
  <c r="B22" i="4"/>
  <c r="B19" i="4"/>
  <c r="B23" i="4" s="1"/>
  <c r="C17" i="4"/>
  <c r="B17" i="4"/>
  <c r="C11" i="4"/>
  <c r="B10" i="4"/>
  <c r="B11" i="4" s="1"/>
  <c r="B12" i="4" s="1"/>
  <c r="C8" i="4"/>
  <c r="B8" i="4"/>
  <c r="C4" i="4"/>
  <c r="B4" i="4"/>
  <c r="A3" i="4"/>
  <c r="B11" i="2"/>
  <c r="B13" i="2" s="1"/>
  <c r="C7" i="2"/>
  <c r="C11" i="2" s="1"/>
  <c r="C13" i="2" s="1"/>
  <c r="B7" i="2"/>
  <c r="C4" i="2"/>
  <c r="A3" i="2"/>
  <c r="B43" i="2" l="1"/>
  <c r="C14" i="2"/>
  <c r="B14" i="2"/>
  <c r="A3" i="11"/>
  <c r="C12" i="4"/>
  <c r="C19" i="4"/>
  <c r="B46" i="2" l="1"/>
  <c r="C23" i="4"/>
  <c r="C15" i="2"/>
  <c r="B15" i="2"/>
  <c r="B19" i="11" l="1"/>
  <c r="C20" i="11" s="1"/>
  <c r="B5" i="11"/>
  <c r="C11" i="11" s="1"/>
  <c r="C21" i="11" l="1"/>
</calcChain>
</file>

<file path=xl/sharedStrings.xml><?xml version="1.0" encoding="utf-8"?>
<sst xmlns="http://schemas.openxmlformats.org/spreadsheetml/2006/main" count="195" uniqueCount="164">
  <si>
    <t>Income Statement</t>
  </si>
  <si>
    <t>Sales</t>
  </si>
  <si>
    <t>Cost of Goods Sold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</si>
  <si>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</si>
  <si>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</si>
  <si>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</si>
  <si>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</si>
  <si>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</si>
  <si>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</si>
  <si>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</si>
  <si>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Taxes</t>
  </si>
  <si>
    <t>Net Income</t>
  </si>
  <si>
    <t>Notes:</t>
  </si>
  <si>
    <t>Tax Rate</t>
  </si>
  <si>
    <t>Balance Sheet</t>
  </si>
  <si>
    <t>Assets</t>
  </si>
  <si>
    <t xml:space="preserve">        Cash and Equivalents</t>
  </si>
  <si>
    <t xml:space="preserve">        Accounts Receivable</t>
  </si>
  <si>
    <t xml:space="preserve">        Inventory</t>
  </si>
  <si>
    <t>Total Current Assets</t>
  </si>
  <si>
    <t xml:space="preserve">        Plant &amp; Equipment</t>
  </si>
  <si>
    <t xml:space="preserve">        Accumulated Depreciation</t>
  </si>
  <si>
    <t>Net Fixed Assets</t>
  </si>
  <si>
    <t>Total Assets</t>
  </si>
  <si>
    <t>Liabilities and Owner's Equity</t>
  </si>
  <si>
    <t xml:space="preserve">        Accounts Payable</t>
  </si>
  <si>
    <t xml:space="preserve">        Short-term Notes Payable</t>
  </si>
  <si>
    <t xml:space="preserve">        Other Current Liabilities</t>
  </si>
  <si>
    <t>Total Current Liabilities</t>
  </si>
  <si>
    <t xml:space="preserve">        Long-term Debt</t>
  </si>
  <si>
    <t>Total Liabilities</t>
  </si>
  <si>
    <t xml:space="preserve">        Common Stock</t>
  </si>
  <si>
    <t xml:space="preserve">        Retained Earnings</t>
  </si>
  <si>
    <t>Total Shareholder's Equity</t>
  </si>
  <si>
    <t>Total Liabilities and Owner's Equity</t>
  </si>
  <si>
    <t>Statement of Cash Flows</t>
  </si>
  <si>
    <t>Cash Flows from Operations</t>
  </si>
  <si>
    <t>Change in Accounts Receivable</t>
  </si>
  <si>
    <t>Change in Inventories</t>
  </si>
  <si>
    <t>Change in Accounts Payable</t>
  </si>
  <si>
    <t>Change in Other Current Liabilities</t>
  </si>
  <si>
    <t>Total Cash Flows from Operations</t>
  </si>
  <si>
    <t>Cash Flows from Investing</t>
  </si>
  <si>
    <t>Change in Plant &amp; Equipment</t>
  </si>
  <si>
    <t>Total Cash Flows from Investing</t>
  </si>
  <si>
    <t>Cash Flows from Financing</t>
  </si>
  <si>
    <t>Change in Short-term Notes Payable</t>
  </si>
  <si>
    <t>Change in Long-term Debt</t>
  </si>
  <si>
    <t>Change in Common Stock</t>
  </si>
  <si>
    <t>Cash Dividends Paid to Shareholders</t>
  </si>
  <si>
    <t>Total Cash Flows from Financing</t>
  </si>
  <si>
    <t>Net Change in Cash Balance</t>
  </si>
  <si>
    <t>Revenue</t>
  </si>
  <si>
    <t>COGS</t>
  </si>
  <si>
    <t>Week 5 Homework</t>
  </si>
  <si>
    <t>Forecasting and Trends</t>
  </si>
  <si>
    <t>Camelot Inc</t>
  </si>
  <si>
    <t>The HCJ Company</t>
  </si>
  <si>
    <t>Total Revenue</t>
  </si>
  <si>
    <t>Selling / General / Administrative Expense</t>
  </si>
  <si>
    <t>Net Operating Income</t>
  </si>
  <si>
    <t>Other Non-Operating Expense (Income)</t>
  </si>
  <si>
    <t>Income Taxes</t>
  </si>
  <si>
    <t>Income Before Extraordinary Items</t>
  </si>
  <si>
    <t>Total Extraordinary Items</t>
  </si>
  <si>
    <t>Preferred Dividends</t>
  </si>
  <si>
    <t>Income Available to Common Stocks</t>
  </si>
  <si>
    <t>Basic Weighted Average Shares</t>
  </si>
  <si>
    <t>Basic EPS Including Extraordinary Items</t>
  </si>
  <si>
    <t>Common Dividends per Share</t>
  </si>
  <si>
    <t>Gross Dividends - Common Stock</t>
  </si>
  <si>
    <t>Starting data</t>
  </si>
  <si>
    <t>Store</t>
  </si>
  <si>
    <t>Sqft</t>
  </si>
  <si>
    <t>Inventory</t>
  </si>
  <si>
    <t>Advertising</t>
  </si>
  <si>
    <t>Competing stores</t>
  </si>
  <si>
    <t>Correlation coefficients</t>
  </si>
  <si>
    <t>The highest correlation is between sales and inventory.</t>
  </si>
  <si>
    <t>Competing stores is negatively correlated.</t>
  </si>
  <si>
    <t>Advertising and square footage are lower than inventory.</t>
  </si>
  <si>
    <t>So we will use inventory for the rest of the items.</t>
  </si>
  <si>
    <t>To do the chart it is a good idea to restate the relevant data</t>
  </si>
  <si>
    <t>You may notice that I reversed the order of inventory and sales…you'll see why</t>
  </si>
  <si>
    <t>Use the chart wizard</t>
  </si>
  <si>
    <t>Insert</t>
  </si>
  <si>
    <t>Chart</t>
  </si>
  <si>
    <t>Scatterplot</t>
  </si>
  <si>
    <t>This was my starting chart…I highlighted colums C and D and inserted a chart</t>
  </si>
  <si>
    <t xml:space="preserve">Now I change it to get formats, labels, etc. </t>
  </si>
  <si>
    <t>I added a title</t>
  </si>
  <si>
    <t>I added axes labels</t>
  </si>
  <si>
    <t>I added a trendline</t>
  </si>
  <si>
    <t>And then I added the equation to the trendline</t>
  </si>
  <si>
    <t>Note that sales is the 'y', or dependent variable</t>
  </si>
  <si>
    <t>inventory is the independent variable, x</t>
  </si>
  <si>
    <t>Slope</t>
  </si>
  <si>
    <t>intercept</t>
  </si>
  <si>
    <t>The R2 of .894 means that the equation of the line explains around 89% of the relationship of the data.</t>
  </si>
  <si>
    <t xml:space="preserve">To run the regression you need the analysis toolpak add in.  </t>
  </si>
  <si>
    <t>When you run it you select the x and y variables.</t>
  </si>
  <si>
    <t>The regression results show up on a separate page.</t>
  </si>
  <si>
    <t>If you look at that page I have highlighted some of the important information.</t>
  </si>
  <si>
    <t>Which variables might be useful in predicting sales?</t>
  </si>
  <si>
    <t>For this you can run the regression of each variable against sales, in turn, and recording the p-values and t-statistics.</t>
  </si>
  <si>
    <t>These are the correlations from No. 1</t>
  </si>
  <si>
    <t>Sample Size</t>
  </si>
  <si>
    <t>t-statistic</t>
  </si>
  <si>
    <t>p-value</t>
  </si>
  <si>
    <t>In interpreting the information you should note that the t-statistics and p-values are most useful in evaluating the results.</t>
  </si>
  <si>
    <t>Since the p-values approach zero the results for the variables would be statistically significant.</t>
  </si>
  <si>
    <t>Inventory has the highest T-statistic.</t>
  </si>
  <si>
    <t>If a new franchise decided to carry $350,000 in inventory what would the predicted level of sales be</t>
  </si>
  <si>
    <t>You can use several functions for this.</t>
  </si>
  <si>
    <t>You can plug the inventory value into the equation</t>
  </si>
  <si>
    <t>You can forecast using the forecast function</t>
  </si>
  <si>
    <t>You can forecast using the trend function</t>
  </si>
  <si>
    <t>Equation</t>
  </si>
  <si>
    <t>Forecast</t>
  </si>
  <si>
    <t>Trend</t>
  </si>
  <si>
    <t>Yes, you should get the same results for each.</t>
  </si>
  <si>
    <t>You can be fairly confident but not completely since you know the equation for the line has only an 89% Rsquared</t>
  </si>
  <si>
    <t xml:space="preserve"> Pro-Forma Annual Income Statement</t>
  </si>
  <si>
    <t>% of sales average</t>
  </si>
  <si>
    <t>Basic EPS Excluding Extraordinary Items</t>
  </si>
  <si>
    <t>Pro-Forma Annual Balance Sheet</t>
  </si>
  <si>
    <t>Cash &amp; Equivalents</t>
  </si>
  <si>
    <t>Short Term Investments</t>
  </si>
  <si>
    <t>Accounts Receivable</t>
  </si>
  <si>
    <t>Prepaid Expenses</t>
  </si>
  <si>
    <t>Other Current Assets, Total</t>
  </si>
  <si>
    <t>Gross Plant and Equipment</t>
  </si>
  <si>
    <t>Accumulated Depreciation, Total</t>
  </si>
  <si>
    <t>Net Plant and Equipment</t>
  </si>
  <si>
    <t>Goodwill, Net</t>
  </si>
  <si>
    <t>Intangibles - Gross</t>
  </si>
  <si>
    <t>Accumulated Intangible Amortization</t>
  </si>
  <si>
    <t>Intangibles, Net</t>
  </si>
  <si>
    <t>Other Long Term Assets</t>
  </si>
  <si>
    <t>Liabilities</t>
  </si>
  <si>
    <t>Accounts Payable</t>
  </si>
  <si>
    <t>Accrued Expenses</t>
  </si>
  <si>
    <t>Notes Payable / Short Term Debt</t>
  </si>
  <si>
    <t>Current Portion of Long Term Debt / Capital Leases</t>
  </si>
  <si>
    <t>Income Taxes Payable</t>
  </si>
  <si>
    <t>Other Current Liabilities</t>
  </si>
  <si>
    <t>Long Term Debt</t>
  </si>
  <si>
    <t>Deferred Income Tax</t>
  </si>
  <si>
    <t>Minority Interest</t>
  </si>
  <si>
    <t>Pension Benefits - Underfunded</t>
  </si>
  <si>
    <t>Other Long Term Liabilities</t>
  </si>
  <si>
    <t>Total Long Term Liabilities</t>
  </si>
  <si>
    <t>Owner's Equity</t>
  </si>
  <si>
    <t>Redeemable Convertible Preferred Stock</t>
  </si>
  <si>
    <t>Common Stock</t>
  </si>
  <si>
    <t>Additional Paid-In Capital</t>
  </si>
  <si>
    <t>Retained Earnings</t>
  </si>
  <si>
    <t>Less: Treasury Stock and Other</t>
  </si>
  <si>
    <t>Total Equity</t>
  </si>
  <si>
    <t>Total Liabilities &amp; Shareholders' Equity</t>
  </si>
  <si>
    <t>Total Common Shares Outstanding</t>
  </si>
  <si>
    <t>Year</t>
  </si>
  <si>
    <t>avg % COGS of revenue</t>
  </si>
  <si>
    <t>% COGS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</si>
</sst>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#,##0.00,"/>
    <numFmt numFmtId="165" formatCode="#.00,"/>
    <numFmt numFmtId="166" formatCode="_(&quot;$&quot;* #,##0_);_(&quot;$&quot;* \(#,##0\);_(&quot;$&quot;* &quot;-&quot;??_);_(@_)"/>
    <numFmt numFmtId="167" formatCode="[$-409]mmm\-yy;@"/>
    <numFmt numFmtId="168" formatCode="#,##0.00000"/>
    <numFmt numFmtId="169" formatCode="0.0000"/>
    <numFmt numFmtId="170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1" tint="0.34998626667073579"/>
      </bottom>
      <diagonal/>
    </border>
  </borders>
  <cellStyleXfs count="7">
    <xf numFmtId="0" fontId="0" fillId="0" borderId="0"/>
    <xf numFmtId="0" fontId="1" fillId="0" borderId="0"/>
    <xf numFmtId="40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0" borderId="0"/>
    <xf numFmtId="9" fontId="8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right"/>
    </xf>
    <xf numFmtId="0" fontId="3" fillId="0" borderId="0" xfId="1" applyFont="1"/>
    <xf numFmtId="9" fontId="1" fillId="0" borderId="0" xfId="1" applyNumberFormat="1"/>
    <xf numFmtId="164" fontId="3" fillId="0" borderId="0" xfId="1" applyNumberFormat="1" applyFont="1"/>
    <xf numFmtId="0" fontId="5" fillId="0" borderId="0" xfId="1" applyFont="1" applyAlignment="1">
      <alignment horizontal="centerContinuous"/>
    </xf>
    <xf numFmtId="165" fontId="1" fillId="0" borderId="0" xfId="1" applyNumberFormat="1"/>
    <xf numFmtId="0" fontId="1" fillId="0" borderId="0" xfId="1" applyAlignment="1">
      <alignment horizontal="center"/>
    </xf>
    <xf numFmtId="0" fontId="2" fillId="0" borderId="4" xfId="1" applyFont="1" applyBorder="1" applyAlignment="1">
      <alignment horizontal="centerContinuous"/>
    </xf>
    <xf numFmtId="0" fontId="2" fillId="2" borderId="5" xfId="1" applyFont="1" applyFill="1" applyBorder="1"/>
    <xf numFmtId="37" fontId="1" fillId="0" borderId="0" xfId="1" applyNumberFormat="1"/>
    <xf numFmtId="0" fontId="2" fillId="0" borderId="0" xfId="1" applyFont="1"/>
    <xf numFmtId="0" fontId="2" fillId="0" borderId="6" xfId="1" applyFont="1" applyFill="1" applyBorder="1"/>
    <xf numFmtId="166" fontId="3" fillId="0" borderId="0" xfId="4" applyNumberFormat="1" applyFont="1"/>
    <xf numFmtId="166" fontId="3" fillId="0" borderId="2" xfId="4" applyNumberFormat="1" applyFont="1" applyBorder="1"/>
    <xf numFmtId="166" fontId="2" fillId="0" borderId="0" xfId="4" applyNumberFormat="1" applyFont="1"/>
    <xf numFmtId="166" fontId="2" fillId="0" borderId="3" xfId="4" applyNumberFormat="1" applyFont="1" applyBorder="1"/>
    <xf numFmtId="0" fontId="2" fillId="0" borderId="2" xfId="1" applyFont="1" applyBorder="1"/>
    <xf numFmtId="166" fontId="1" fillId="0" borderId="0" xfId="4" applyNumberFormat="1" applyFont="1"/>
    <xf numFmtId="0" fontId="2" fillId="2" borderId="1" xfId="1" applyFont="1" applyFill="1" applyBorder="1"/>
    <xf numFmtId="0" fontId="2" fillId="0" borderId="4" xfId="1" applyFont="1" applyBorder="1"/>
    <xf numFmtId="166" fontId="7" fillId="0" borderId="2" xfId="4" applyNumberFormat="1" applyFont="1" applyBorder="1"/>
    <xf numFmtId="166" fontId="2" fillId="0" borderId="0" xfId="4" applyNumberFormat="1" applyFont="1" applyBorder="1"/>
    <xf numFmtId="166" fontId="3" fillId="2" borderId="1" xfId="4" applyNumberFormat="1" applyFont="1" applyFill="1" applyBorder="1"/>
    <xf numFmtId="166" fontId="2" fillId="0" borderId="4" xfId="4" applyNumberFormat="1" applyFont="1" applyBorder="1"/>
    <xf numFmtId="166" fontId="1" fillId="0" borderId="0" xfId="4" applyNumberFormat="1" applyFont="1" applyAlignment="1">
      <alignment horizontal="centerContinuous"/>
    </xf>
    <xf numFmtId="166" fontId="1" fillId="0" borderId="4" xfId="4" applyNumberFormat="1" applyFont="1" applyBorder="1" applyAlignment="1">
      <alignment horizontal="centerContinuous"/>
    </xf>
    <xf numFmtId="166" fontId="2" fillId="2" borderId="5" xfId="4" applyNumberFormat="1" applyFont="1" applyFill="1" applyBorder="1"/>
    <xf numFmtId="166" fontId="2" fillId="0" borderId="6" xfId="4" applyNumberFormat="1" applyFont="1" applyFill="1" applyBorder="1"/>
    <xf numFmtId="166" fontId="2" fillId="0" borderId="3" xfId="4" applyNumberFormat="1" applyFont="1" applyFill="1" applyBorder="1"/>
    <xf numFmtId="0" fontId="9" fillId="0" borderId="0" xfId="0" applyFont="1" applyBorder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3" borderId="7" xfId="0" applyFont="1" applyFill="1" applyBorder="1" applyAlignment="1">
      <alignment horizontal="left"/>
    </xf>
    <xf numFmtId="167" fontId="9" fillId="3" borderId="8" xfId="0" applyNumberFormat="1" applyFont="1" applyFill="1" applyBorder="1" applyAlignment="1">
      <alignment horizontal="right"/>
    </xf>
    <xf numFmtId="0" fontId="0" fillId="0" borderId="0" xfId="0" applyFont="1" applyBorder="1" applyAlignment="1"/>
    <xf numFmtId="3" fontId="0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/>
    <xf numFmtId="3" fontId="10" fillId="0" borderId="6" xfId="0" applyNumberFormat="1" applyFont="1" applyBorder="1" applyAlignment="1">
      <alignment horizontal="right" vertical="top"/>
    </xf>
    <xf numFmtId="3" fontId="10" fillId="0" borderId="3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right" vertical="top"/>
    </xf>
    <xf numFmtId="0" fontId="11" fillId="0" borderId="0" xfId="0" applyFont="1"/>
    <xf numFmtId="0" fontId="7" fillId="0" borderId="0" xfId="5" applyFont="1" applyAlignment="1">
      <alignment horizontal="center" vertical="center" wrapText="1"/>
    </xf>
    <xf numFmtId="3" fontId="7" fillId="0" borderId="0" xfId="5" applyNumberFormat="1" applyFont="1"/>
    <xf numFmtId="0" fontId="11" fillId="4" borderId="0" xfId="0" applyFont="1" applyFill="1"/>
    <xf numFmtId="3" fontId="11" fillId="0" borderId="0" xfId="0" applyNumberFormat="1" applyFont="1"/>
    <xf numFmtId="168" fontId="11" fillId="0" borderId="0" xfId="0" applyNumberFormat="1" applyFont="1"/>
    <xf numFmtId="169" fontId="11" fillId="0" borderId="0" xfId="0" applyNumberFormat="1" applyFont="1"/>
    <xf numFmtId="0" fontId="11" fillId="0" borderId="0" xfId="0" applyFont="1" applyAlignment="1">
      <alignment wrapText="1"/>
    </xf>
    <xf numFmtId="170" fontId="1" fillId="0" borderId="0" xfId="4" applyNumberFormat="1" applyFont="1"/>
    <xf numFmtId="0" fontId="0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left"/>
    </xf>
    <xf numFmtId="167" fontId="9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left" indent="1"/>
    </xf>
    <xf numFmtId="3" fontId="0" fillId="0" borderId="0" xfId="0" applyNumberFormat="1" applyFont="1" applyBorder="1" applyAlignment="1">
      <alignment wrapText="1"/>
    </xf>
    <xf numFmtId="3" fontId="0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/>
    <xf numFmtId="0" fontId="10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indent="2"/>
    </xf>
    <xf numFmtId="3" fontId="13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" fontId="3" fillId="0" borderId="0" xfId="1" applyNumberFormat="1" applyFont="1"/>
    <xf numFmtId="0" fontId="1" fillId="0" borderId="0" xfId="1" applyNumberFormat="1" applyAlignment="1">
      <alignment horizontal="center"/>
    </xf>
    <xf numFmtId="166" fontId="1" fillId="0" borderId="0" xfId="1" applyNumberFormat="1"/>
    <xf numFmtId="0" fontId="2" fillId="0" borderId="0" xfId="1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9" fontId="1" fillId="0" borderId="0" xfId="6" applyFont="1"/>
    <xf numFmtId="0" fontId="0" fillId="0" borderId="4" xfId="0" applyFont="1" applyBorder="1" applyAlignment="1">
      <alignment horizontal="centerContinuous"/>
    </xf>
  </cellXfs>
  <cellStyles count="7">
    <cellStyle name="Comma 2" xfId="2"/>
    <cellStyle name="Currency" xfId="4" builtinId="4"/>
    <cellStyle name="Normal" xfId="0" builtinId="0"/>
    <cellStyle name="Normal 2" xfId="1"/>
    <cellStyle name="Normal 4" xfId="5"/>
    <cellStyle name="Percent" xfId="6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theme" Target="theme/theme1.xml"/>
  <Relationship Id="rId8" Type="http://schemas.openxmlformats.org/officeDocument/2006/relationships/styles" Target="styles.xml"/>
  <Relationship Id="rId9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Sales by Year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 Forma Income Statement'!$B$21</c:f>
              <c:strCache>
                <c:ptCount val="1"/>
                <c:pt idx="0">
                  <c:v>Revenue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'Pro Forma Income Statement'!$A$22:$A$27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xVal>
          <c:yVal>
            <c:numRef>
              <c:f>'Pro Forma Income Statement'!$B$22:$B$27</c:f>
              <c:numCache>
                <c:formatCode>_("$"* #,##0_);_("$"* \(#,##0\);_("$"* "-"??_);_(@_)</c:formatCode>
                <c:ptCount val="6"/>
                <c:pt idx="0">
                  <c:v>1890532</c:v>
                </c:pt>
                <c:pt idx="1">
                  <c:v>2098490</c:v>
                </c:pt>
                <c:pt idx="2">
                  <c:v>2350308</c:v>
                </c:pt>
                <c:pt idx="3">
                  <c:v>3432000</c:v>
                </c:pt>
                <c:pt idx="4">
                  <c:v>3850000</c:v>
                </c:pt>
                <c:pt idx="5">
                  <c:v>4300000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03648"/>
        <c:axId val="152778240"/>
      </c:scatterChart>
      <c:valAx>
        <c:axId val="152603648"/>
        <c:scaling>
          <c:orientation val="minMax"/>
          <c:max val="2010"/>
          <c:min val="2005"/>
        </c:scaling>
        <c:delete val="0"/>
        <c:axPos val="b"/>
        <c:numFmt formatCode="General" sourceLinked="1"/>
        <c:majorTickMark val="out"/>
        <c:minorTickMark val="none"/>
        <c:tickLblPos val="nextTo"/>
        <c:crossAx val="152778240"/>
        <c:crosses val="autoZero"/>
        <c:crossBetween val="midCat"/>
      </c:valAx>
      <c:valAx>
        <c:axId val="15277824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52603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 Forma Income Statement'!$B$21</c:f>
              <c:strCache>
                <c:ptCount val="1"/>
                <c:pt idx="0">
                  <c:v>Revenue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'Pro Forma Income Statement'!$A$22:$A$27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xVal>
          <c:yVal>
            <c:numRef>
              <c:f>'Pro Forma Income Statement'!$B$22:$B$27</c:f>
              <c:numCache>
                <c:formatCode>_("$"* #,##0_);_("$"* \(#,##0\);_("$"* "-"??_);_(@_)</c:formatCode>
                <c:ptCount val="6"/>
                <c:pt idx="0">
                  <c:v>1890532</c:v>
                </c:pt>
                <c:pt idx="1">
                  <c:v>2098490</c:v>
                </c:pt>
                <c:pt idx="2">
                  <c:v>2350308</c:v>
                </c:pt>
                <c:pt idx="3">
                  <c:v>3432000</c:v>
                </c:pt>
                <c:pt idx="4">
                  <c:v>3850000</c:v>
                </c:pt>
                <c:pt idx="5">
                  <c:v>4300000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'Pro Forma Income Statement'!$C$21</c:f>
              <c:strCache>
                <c:ptCount val="1"/>
                <c:pt idx="0">
                  <c:v>COGS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'Pro Forma Income Statement'!$A$22:$A$27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xVal>
          <c:yVal>
            <c:numRef>
              <c:f>'Pro Forma Income Statement'!$C$22:$C$27</c:f>
              <c:numCache>
                <c:formatCode>_("$"* #,##0_);_("$"* \(#,##0\);_("$"* "-"??_);_(@_)</c:formatCode>
                <c:ptCount val="6"/>
                <c:pt idx="0">
                  <c:v>1570200</c:v>
                </c:pt>
                <c:pt idx="1">
                  <c:v>1695694</c:v>
                </c:pt>
                <c:pt idx="2">
                  <c:v>1992400</c:v>
                </c:pt>
                <c:pt idx="3">
                  <c:v>2864000</c:v>
                </c:pt>
                <c:pt idx="4">
                  <c:v>3250000</c:v>
                </c:pt>
                <c:pt idx="5">
                  <c:v>3581889.3249090179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94752"/>
        <c:axId val="126396288"/>
      </c:scatterChart>
      <c:valAx>
        <c:axId val="1263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396288"/>
        <c:crosses val="autoZero"/>
        <c:crossBetween val="midCat"/>
      </c:valAx>
      <c:valAx>
        <c:axId val="12639628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26394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chart" Target="../charts/chart1.xml"/>
  <Relationship Id="rId2" Type="http://schemas.openxmlformats.org/officeDocument/2006/relationships/chart" Target="../charts/chart2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57150</xdr:colOff>
      <xdr:row>17</xdr:row>
      <xdr:rowOff>95250</xdr:rowOff>
    </xdr:to>
    <xdr:sp macro="" textlink="">
      <xdr:nvSpPr>
        <xdr:cNvPr id="2" name="TextBox 1"/>
        <xdr:cNvSpPr txBox="1"/>
      </xdr:nvSpPr>
      <xdr:spPr>
        <a:xfrm>
          <a:off x="0" y="571500"/>
          <a:ext cx="49339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Income statement and balance sheet for</a:t>
          </a:r>
          <a:r>
            <a:rPr lang="en-US" sz="1100" baseline="0"/>
            <a:t>    Camelot Inc. are provided here.  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that firm's capital expenditures are expected to rise by $50,000 in the new year. This will lead to an increase of $5,000 in accumulated depreciation.  Sales next year should be $4.3M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1.  Using percentage of sales analysis techniques prepare a pro forma income statement and balance sheet  for the next year.</a:t>
          </a:r>
        </a:p>
        <a:p>
          <a:r>
            <a:rPr lang="en-US" sz="1100"/>
            <a:t>2. Create</a:t>
          </a:r>
          <a:r>
            <a:rPr lang="en-US" sz="1100" baseline="0"/>
            <a:t> a chart of sales by year for all years, including your pro forma estimate.</a:t>
          </a:r>
        </a:p>
        <a:p>
          <a:r>
            <a:rPr lang="en-US" sz="1100" baseline="0"/>
            <a:t>3. Add a trend line.</a:t>
          </a:r>
        </a:p>
        <a:p>
          <a:r>
            <a:rPr lang="en-US" sz="1100" baseline="0"/>
            <a:t>4.  Create a scatter plot of sales vs. cogs.  Add a trend line.</a:t>
          </a:r>
        </a:p>
        <a:p>
          <a:r>
            <a:rPr lang="en-US" sz="1100" baseline="0"/>
            <a:t>5. Regress COGS against sales .</a:t>
          </a:r>
        </a:p>
        <a:p>
          <a:r>
            <a:rPr lang="en-US" sz="1100" baseline="0"/>
            <a:t>6. Using your sales trendline and annual sales data forecast the sales level in the next 3 years (3 years after the year with 4.3M in sales).  Forecast using the trend line as well as at least one of the following: trend, linest, regression.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1</xdr:row>
      <xdr:rowOff>85725</xdr:rowOff>
    </xdr:from>
    <xdr:to>
      <xdr:col>14</xdr:col>
      <xdr:colOff>333375</xdr:colOff>
      <xdr:row>15</xdr:row>
      <xdr:rowOff>57150</xdr:rowOff>
    </xdr:to>
    <xdr:sp macro="" textlink="">
      <xdr:nvSpPr>
        <xdr:cNvPr id="3" name="TextBox 2"/>
        <xdr:cNvSpPr txBox="1"/>
      </xdr:nvSpPr>
      <xdr:spPr>
        <a:xfrm>
          <a:off x="5600700" y="276225"/>
          <a:ext cx="537210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The Income statement and balance sheet for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   xxx are provided here.   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 that firm's capital expenditures are expected to rise by $50,000 in the new year. This will lead to an increase of $5,000 in accumulated depreciation.  Sales next year should be $4.3M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1.  Using percentage of sales analysis techniques prepare a pro forma income statement and balance sheet. </a:t>
          </a:r>
        </a:p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 Create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 chart of sales by year, including your pro forma estimate.</a:t>
          </a:r>
        </a:p>
        <a:p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3. Add a trend line.</a:t>
          </a:r>
        </a:p>
        <a:p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4.  Create a scatter plot of sales vs. cogs.  Add a trend line.</a:t>
          </a:r>
        </a:p>
        <a:p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5. Regress COGS against sales .</a:t>
          </a:r>
        </a:p>
        <a:p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6. Using your sales trendline and annual sales data forecast the sales level in the next 3 years (3 years after the year with 4.3M in sales).  Forecast using the trend line as well as at least one of the following: trend, linest, regression.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2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drawing" Target="../drawings/drawing3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B28" workbookViewId="0">
      <selection activeCell="E14" sqref="E14"/>
    </sheetView>
  </sheetViews>
  <sheetFormatPr defaultRowHeight="15" x14ac:dyDescent="0.25"/>
  <cols>
    <col min="1" max="1" width="45.85546875" style="3" customWidth="1"/>
    <col min="2" max="2" width="12.42578125" style="3" customWidth="1"/>
    <col min="3" max="3" width="11.28515625" style="3" bestFit="1" customWidth="1"/>
    <col min="4" max="4" width="23.140625" style="3" customWidth="1"/>
    <col min="5" max="5" width="22.5703125" style="3" bestFit="1" customWidth="1"/>
    <col min="6" max="6" width="12.42578125" style="3" bestFit="1" customWidth="1"/>
    <col min="7" max="8" width="9.140625" style="3"/>
    <col min="9" max="9" width="14.5703125" style="3" customWidth="1"/>
    <col min="10" max="16384" width="9.140625" style="3"/>
  </cols>
  <sheetData>
    <row r="1" spans="1:5" x14ac:dyDescent="0.25">
      <c r="A1" s="1" t="s">
        <v>56</v>
      </c>
      <c r="B1" s="2"/>
      <c r="C1" s="2"/>
    </row>
    <row r="2" spans="1:5" x14ac:dyDescent="0.25">
      <c r="A2" s="1" t="s">
        <v>0</v>
      </c>
      <c r="B2" s="2"/>
      <c r="C2" s="2"/>
    </row>
    <row r="3" spans="1:5" ht="15.75" thickBot="1" x14ac:dyDescent="0.3">
      <c r="A3" s="1" t="str">
        <f>"For the Year Ended Dec. 31, "&amp;TEXT(B4,"#000")</f>
        <v>For the Year Ended Dec. 31, 2009</v>
      </c>
      <c r="B3" s="2"/>
      <c r="C3" s="2"/>
    </row>
    <row r="4" spans="1:5" ht="15.75" customHeight="1" x14ac:dyDescent="0.25">
      <c r="A4" s="4"/>
      <c r="B4" s="5">
        <v>2009</v>
      </c>
      <c r="C4" s="5">
        <f>B4-1</f>
        <v>2008</v>
      </c>
      <c r="E4" s="3">
        <v>2010</v>
      </c>
    </row>
    <row r="5" spans="1:5" ht="15.75" customHeight="1" x14ac:dyDescent="0.25">
      <c r="A5" s="6" t="s">
        <v>1</v>
      </c>
      <c r="B5" s="17">
        <v>3850000</v>
      </c>
      <c r="C5" s="17">
        <v>3432000</v>
      </c>
      <c r="D5" s="6"/>
      <c r="E5" s="66">
        <v>4300000</v>
      </c>
    </row>
    <row r="6" spans="1:5" ht="15.75" customHeight="1" x14ac:dyDescent="0.25">
      <c r="A6" s="6" t="s">
        <v>2</v>
      </c>
      <c r="B6" s="18">
        <v>3250000</v>
      </c>
      <c r="C6" s="18">
        <v>2864000</v>
      </c>
      <c r="D6" s="6"/>
    </row>
    <row r="7" spans="1:5" ht="15.75" customHeight="1" x14ac:dyDescent="0.25">
      <c r="A7" s="15" t="s">
        <v>3</v>
      </c>
      <c r="B7" s="19">
        <f>B5-B6</f>
        <v>600000</v>
      </c>
      <c r="C7" s="19">
        <f>C5-C6</f>
        <v>568000</v>
      </c>
      <c r="D7" s="6"/>
    </row>
    <row r="8" spans="1:5" ht="15.75" customHeight="1" x14ac:dyDescent="0.25">
      <c r="A8" s="6" t="s">
        <v>4</v>
      </c>
      <c r="B8" s="17">
        <v>330300</v>
      </c>
      <c r="C8" s="17">
        <v>240000</v>
      </c>
      <c r="D8" s="6"/>
    </row>
    <row r="9" spans="1:5" ht="15.75" customHeight="1" x14ac:dyDescent="0.25">
      <c r="A9" s="6" t="s">
        <v>5</v>
      </c>
      <c r="B9" s="17">
        <v>100000</v>
      </c>
      <c r="C9" s="17">
        <v>100000</v>
      </c>
      <c r="D9" s="8"/>
    </row>
    <row r="10" spans="1:5" ht="15.75" customHeight="1" x14ac:dyDescent="0.25">
      <c r="A10" s="6" t="s">
        <v>6</v>
      </c>
      <c r="B10" s="18">
        <v>20000</v>
      </c>
      <c r="C10" s="18">
        <v>18900</v>
      </c>
      <c r="D10" s="6"/>
    </row>
    <row r="11" spans="1:5" ht="15.75" customHeight="1" x14ac:dyDescent="0.25">
      <c r="A11" s="15" t="s">
        <v>7</v>
      </c>
      <c r="B11" s="19">
        <f>B7-SUM(B8:B10)</f>
        <v>149700</v>
      </c>
      <c r="C11" s="19">
        <f>C7-SUM(C8:C10)</f>
        <v>209100</v>
      </c>
      <c r="D11" s="6"/>
    </row>
    <row r="12" spans="1:5" ht="15.75" customHeight="1" x14ac:dyDescent="0.25">
      <c r="A12" s="6" t="s">
        <v>8</v>
      </c>
      <c r="B12" s="18">
        <v>76000</v>
      </c>
      <c r="C12" s="18">
        <v>62500</v>
      </c>
      <c r="D12" s="6"/>
    </row>
    <row r="13" spans="1:5" ht="15.75" customHeight="1" x14ac:dyDescent="0.25">
      <c r="A13" s="15" t="s">
        <v>9</v>
      </c>
      <c r="B13" s="19">
        <f>B11-B12</f>
        <v>73700</v>
      </c>
      <c r="C13" s="19">
        <f>C11-C12</f>
        <v>146600</v>
      </c>
      <c r="D13" s="6"/>
    </row>
    <row r="14" spans="1:5" ht="15.75" customHeight="1" x14ac:dyDescent="0.25">
      <c r="A14" s="6" t="s">
        <v>10</v>
      </c>
      <c r="B14" s="18">
        <f>B13*$B18</f>
        <v>29480</v>
      </c>
      <c r="C14" s="18">
        <f>C13*$B18</f>
        <v>58640</v>
      </c>
      <c r="D14" s="6"/>
    </row>
    <row r="15" spans="1:5" ht="15.75" thickBot="1" x14ac:dyDescent="0.3">
      <c r="A15" s="15" t="s">
        <v>11</v>
      </c>
      <c r="B15" s="20">
        <f>B13-B14</f>
        <v>44220</v>
      </c>
      <c r="C15" s="20">
        <f>C13-C14</f>
        <v>87960</v>
      </c>
      <c r="D15" s="6"/>
    </row>
    <row r="16" spans="1:5" ht="15.75" thickTop="1" x14ac:dyDescent="0.25"/>
    <row r="17" spans="1:9" x14ac:dyDescent="0.25">
      <c r="A17" s="3" t="s">
        <v>12</v>
      </c>
    </row>
    <row r="18" spans="1:9" x14ac:dyDescent="0.25">
      <c r="A18" s="3" t="s">
        <v>13</v>
      </c>
      <c r="B18" s="7">
        <v>0.4</v>
      </c>
    </row>
    <row r="21" spans="1:9" ht="15.75" thickBot="1" x14ac:dyDescent="0.3">
      <c r="A21" s="21" t="s">
        <v>161</v>
      </c>
      <c r="B21" s="21" t="s">
        <v>52</v>
      </c>
      <c r="C21" s="21" t="s">
        <v>53</v>
      </c>
      <c r="D21" s="24" t="s">
        <v>163</v>
      </c>
      <c r="E21" s="24" t="s">
        <v>162</v>
      </c>
    </row>
    <row r="22" spans="1:9" x14ac:dyDescent="0.25">
      <c r="A22" s="67">
        <v>2005</v>
      </c>
      <c r="B22" s="22">
        <v>1890532</v>
      </c>
      <c r="C22" s="22">
        <v>1570200</v>
      </c>
      <c r="D22" s="3">
        <f>C22/B22</f>
        <v>0.83055986357279332</v>
      </c>
      <c r="E22" s="3">
        <f>AVERAGE(D22:D26)</f>
        <v>0.83299751742070183</v>
      </c>
    </row>
    <row r="23" spans="1:9" x14ac:dyDescent="0.25">
      <c r="A23" s="11">
        <v>2006</v>
      </c>
      <c r="B23" s="22">
        <v>2098490</v>
      </c>
      <c r="C23" s="22">
        <v>1695694</v>
      </c>
      <c r="D23" s="3">
        <f t="shared" ref="D23:D26" si="0">C23/B23</f>
        <v>0.80805436289903698</v>
      </c>
    </row>
    <row r="24" spans="1:9" x14ac:dyDescent="0.25">
      <c r="A24" s="11">
        <v>2007</v>
      </c>
      <c r="B24" s="22">
        <v>2350308</v>
      </c>
      <c r="C24" s="22">
        <v>1992400</v>
      </c>
      <c r="D24" s="3">
        <f t="shared" si="0"/>
        <v>0.84771868197700051</v>
      </c>
    </row>
    <row r="25" spans="1:9" x14ac:dyDescent="0.25">
      <c r="A25" s="11">
        <v>2008</v>
      </c>
      <c r="B25" s="22">
        <v>3432000</v>
      </c>
      <c r="C25" s="22">
        <v>2864000</v>
      </c>
      <c r="D25" s="3">
        <f t="shared" si="0"/>
        <v>0.83449883449883455</v>
      </c>
    </row>
    <row r="26" spans="1:9" x14ac:dyDescent="0.25">
      <c r="A26" s="11">
        <v>2009</v>
      </c>
      <c r="B26" s="22">
        <v>3850000</v>
      </c>
      <c r="C26" s="22">
        <v>3250000</v>
      </c>
      <c r="D26" s="3">
        <f t="shared" si="0"/>
        <v>0.8441558441558441</v>
      </c>
    </row>
    <row r="27" spans="1:9" x14ac:dyDescent="0.25">
      <c r="A27" s="11">
        <v>2010</v>
      </c>
      <c r="B27" s="22">
        <v>4300000</v>
      </c>
      <c r="C27" s="68">
        <f>B27*E22</f>
        <v>3581889.3249090179</v>
      </c>
    </row>
    <row r="28" spans="1:9" x14ac:dyDescent="0.25">
      <c r="A28" s="11"/>
      <c r="B28" s="22"/>
    </row>
    <row r="29" spans="1:9" x14ac:dyDescent="0.25">
      <c r="A29" s="34" t="s">
        <v>57</v>
      </c>
      <c r="B29" s="35"/>
      <c r="C29" s="35"/>
      <c r="D29" s="35"/>
      <c r="E29" s="35"/>
      <c r="F29" s="35"/>
      <c r="G29" s="35"/>
      <c r="H29"/>
      <c r="I29"/>
    </row>
    <row r="30" spans="1:9" x14ac:dyDescent="0.25">
      <c r="A30" s="69" t="s">
        <v>122</v>
      </c>
      <c r="B30" s="69"/>
      <c r="C30" s="69"/>
      <c r="D30" s="69"/>
      <c r="E30" s="69"/>
      <c r="F30" s="69"/>
    </row>
    <row r="31" spans="1:9" x14ac:dyDescent="0.25">
      <c r="B31" s="3">
        <v>2009</v>
      </c>
      <c r="C31" s="3">
        <v>2008</v>
      </c>
      <c r="D31" s="3">
        <v>2007</v>
      </c>
      <c r="E31" s="3">
        <v>2006</v>
      </c>
      <c r="F31" s="3">
        <v>2005</v>
      </c>
      <c r="I31" s="3" t="s">
        <v>123</v>
      </c>
    </row>
    <row r="32" spans="1:9" x14ac:dyDescent="0.25">
      <c r="A32" s="3" t="s">
        <v>58</v>
      </c>
      <c r="B32" s="22">
        <v>1890532</v>
      </c>
      <c r="C32" s="22">
        <v>2098490</v>
      </c>
      <c r="D32" s="52">
        <v>2350308</v>
      </c>
      <c r="E32" s="52">
        <v>3432000</v>
      </c>
      <c r="F32" s="52">
        <v>3850000</v>
      </c>
      <c r="I32" s="71">
        <f>AVERAGE(B32/B$32,C32/C32,D32/D$32,E32/E$32,F32/F$32)</f>
        <v>1</v>
      </c>
    </row>
    <row r="33" spans="1:9" x14ac:dyDescent="0.25">
      <c r="A33" s="3" t="s">
        <v>2</v>
      </c>
      <c r="B33" s="22">
        <v>1570200</v>
      </c>
      <c r="C33" s="22">
        <v>1695694</v>
      </c>
      <c r="D33" s="22">
        <v>1992400</v>
      </c>
      <c r="E33" s="22">
        <v>2864000</v>
      </c>
      <c r="F33" s="22">
        <v>3250000</v>
      </c>
      <c r="I33" s="71">
        <f t="shared" ref="I33:I43" si="1">AVERAGE(B33/B$32,C33/C33,D33/D$32,E33/E$32,F33/F$32)</f>
        <v>0.87138664484089445</v>
      </c>
    </row>
    <row r="34" spans="1:9" x14ac:dyDescent="0.25">
      <c r="A34" s="3" t="s">
        <v>3</v>
      </c>
      <c r="B34" s="3">
        <f>B32-B33</f>
        <v>320332</v>
      </c>
      <c r="C34" s="3">
        <f>C32-C33</f>
        <v>402796</v>
      </c>
      <c r="D34" s="3">
        <f>D32-D33</f>
        <v>357908</v>
      </c>
      <c r="E34" s="3">
        <f>E32-E33</f>
        <v>568000</v>
      </c>
      <c r="F34" s="3">
        <f>F32-F33</f>
        <v>600000</v>
      </c>
      <c r="I34" s="71">
        <f t="shared" si="1"/>
        <v>0.32861335515910556</v>
      </c>
    </row>
    <row r="35" spans="1:9" x14ac:dyDescent="0.25">
      <c r="A35" s="3" t="s">
        <v>59</v>
      </c>
      <c r="B35" s="3">
        <v>24998</v>
      </c>
      <c r="C35" s="3">
        <v>22630</v>
      </c>
      <c r="D35" s="3">
        <v>24017</v>
      </c>
      <c r="E35" s="3">
        <v>22580</v>
      </c>
      <c r="F35" s="3">
        <v>19998</v>
      </c>
      <c r="I35" s="71">
        <f t="shared" si="1"/>
        <v>0.20704298671373866</v>
      </c>
    </row>
    <row r="36" spans="1:9" x14ac:dyDescent="0.25">
      <c r="A36" s="3" t="s">
        <v>60</v>
      </c>
      <c r="B36" s="3">
        <f>B34-SUM(B35:B35)</f>
        <v>295334</v>
      </c>
      <c r="C36" s="3">
        <f>C34-SUM(C35:C35)</f>
        <v>380166</v>
      </c>
      <c r="D36" s="3">
        <f>D34-SUM(D35:D35)</f>
        <v>333891</v>
      </c>
      <c r="E36" s="3">
        <f>E34-SUM(E35:E35)</f>
        <v>545420</v>
      </c>
      <c r="F36" s="3">
        <f>F34-F35</f>
        <v>580002</v>
      </c>
      <c r="I36" s="71">
        <f t="shared" si="1"/>
        <v>0.32157036844536685</v>
      </c>
    </row>
    <row r="37" spans="1:9" x14ac:dyDescent="0.25">
      <c r="A37" s="3" t="s">
        <v>8</v>
      </c>
      <c r="B37" s="3">
        <v>946</v>
      </c>
      <c r="C37" s="3">
        <v>1358</v>
      </c>
      <c r="D37" s="3">
        <v>1467</v>
      </c>
      <c r="E37" s="3">
        <v>1304</v>
      </c>
      <c r="F37" s="3">
        <v>1120</v>
      </c>
      <c r="I37" s="71">
        <f t="shared" si="1"/>
        <v>0.20035908484678866</v>
      </c>
    </row>
    <row r="38" spans="1:9" x14ac:dyDescent="0.25">
      <c r="A38" s="3" t="s">
        <v>61</v>
      </c>
      <c r="B38" s="3">
        <v>28</v>
      </c>
      <c r="C38" s="3">
        <v>-397</v>
      </c>
      <c r="D38" s="3">
        <v>-373</v>
      </c>
      <c r="E38" s="3">
        <v>-481</v>
      </c>
      <c r="F38" s="3">
        <v>-221</v>
      </c>
      <c r="I38" s="71">
        <f t="shared" si="1"/>
        <v>0.19993171078585079</v>
      </c>
    </row>
    <row r="39" spans="1:9" x14ac:dyDescent="0.25">
      <c r="A39" s="3" t="s">
        <v>9</v>
      </c>
      <c r="B39" s="3">
        <f>B36-SUM(B37:B38)</f>
        <v>294360</v>
      </c>
      <c r="C39" s="3">
        <f>C36-SUM(C37:C38)</f>
        <v>379205</v>
      </c>
      <c r="D39" s="3">
        <f>D36-SUM(D37:D38)</f>
        <v>332797</v>
      </c>
      <c r="E39" s="3">
        <f>E36-SUM(E37:E38)</f>
        <v>544597</v>
      </c>
      <c r="F39" s="3">
        <f>F36-SUM(F37:F38)</f>
        <v>579103</v>
      </c>
      <c r="I39" s="71">
        <f t="shared" si="1"/>
        <v>0.32127957281272734</v>
      </c>
    </row>
    <row r="40" spans="1:9" x14ac:dyDescent="0.25">
      <c r="A40" s="3" t="s">
        <v>62</v>
      </c>
      <c r="B40" s="3">
        <v>4101</v>
      </c>
      <c r="C40" s="3">
        <v>3733</v>
      </c>
      <c r="D40" s="3">
        <v>3594</v>
      </c>
      <c r="E40" s="3">
        <v>4000</v>
      </c>
      <c r="F40" s="3">
        <v>3465</v>
      </c>
      <c r="I40" s="71">
        <f t="shared" si="1"/>
        <v>0.20115277862429451</v>
      </c>
    </row>
    <row r="41" spans="1:9" x14ac:dyDescent="0.25">
      <c r="A41" s="3" t="s">
        <v>63</v>
      </c>
      <c r="B41" s="3">
        <f>B39-B40</f>
        <v>290259</v>
      </c>
      <c r="C41" s="3">
        <f>C39-C40</f>
        <v>375472</v>
      </c>
      <c r="D41" s="3">
        <f>D39-D40</f>
        <v>329203</v>
      </c>
      <c r="E41" s="3">
        <f>E39-E40</f>
        <v>540597</v>
      </c>
      <c r="F41" s="3">
        <f>F39-F40</f>
        <v>575638</v>
      </c>
      <c r="I41" s="71">
        <f t="shared" si="1"/>
        <v>0.32012679418843282</v>
      </c>
    </row>
    <row r="42" spans="1:9" x14ac:dyDescent="0.25">
      <c r="A42" s="3" t="s">
        <v>64</v>
      </c>
      <c r="B42" s="3">
        <v>1790</v>
      </c>
      <c r="C42" s="3">
        <v>2756</v>
      </c>
      <c r="D42" s="3">
        <v>784</v>
      </c>
      <c r="E42" s="3">
        <v>678</v>
      </c>
      <c r="F42" s="3">
        <v>497</v>
      </c>
      <c r="I42" s="71">
        <f t="shared" si="1"/>
        <v>0.20032140801847048</v>
      </c>
    </row>
    <row r="43" spans="1:9" x14ac:dyDescent="0.25">
      <c r="A43" s="3" t="s">
        <v>11</v>
      </c>
      <c r="B43" s="3">
        <f>B41+B42</f>
        <v>292049</v>
      </c>
      <c r="C43" s="3">
        <f>C41+C42</f>
        <v>378228</v>
      </c>
      <c r="D43" s="3">
        <f>D41+D42</f>
        <v>329987</v>
      </c>
      <c r="E43" s="3">
        <f>E41+E42</f>
        <v>541275</v>
      </c>
      <c r="F43" s="3">
        <f>F41+F42</f>
        <v>576135</v>
      </c>
      <c r="I43" s="71">
        <f t="shared" si="1"/>
        <v>0.32044820220690334</v>
      </c>
    </row>
    <row r="45" spans="1:9" x14ac:dyDescent="0.25">
      <c r="A45" s="3" t="s">
        <v>65</v>
      </c>
      <c r="B45" s="3">
        <v>219</v>
      </c>
      <c r="C45" s="3">
        <v>192</v>
      </c>
      <c r="D45" s="3">
        <v>176</v>
      </c>
      <c r="E45" s="3">
        <v>161</v>
      </c>
      <c r="F45" s="3">
        <v>148</v>
      </c>
    </row>
    <row r="46" spans="1:9" x14ac:dyDescent="0.25">
      <c r="A46" s="3" t="s">
        <v>66</v>
      </c>
      <c r="B46" s="3">
        <f>B43-B45</f>
        <v>291830</v>
      </c>
      <c r="C46" s="3">
        <f>C43-C45</f>
        <v>378036</v>
      </c>
      <c r="D46" s="3">
        <f>D43-D45</f>
        <v>329811</v>
      </c>
      <c r="E46" s="3">
        <f>E43-E45</f>
        <v>541114</v>
      </c>
      <c r="F46" s="3">
        <f>F43-F45</f>
        <v>575987</v>
      </c>
    </row>
    <row r="48" spans="1:9" x14ac:dyDescent="0.25">
      <c r="A48" s="3" t="s">
        <v>67</v>
      </c>
      <c r="B48" s="3">
        <v>2900.8</v>
      </c>
      <c r="C48" s="3">
        <v>2952.2</v>
      </c>
      <c r="D48" s="3">
        <v>3080.8</v>
      </c>
      <c r="E48" s="3">
        <v>3159</v>
      </c>
      <c r="F48" s="3">
        <v>3112.93</v>
      </c>
    </row>
    <row r="49" spans="1:6" x14ac:dyDescent="0.25">
      <c r="A49" s="3" t="s">
        <v>124</v>
      </c>
      <c r="B49" s="3">
        <v>3.7</v>
      </c>
      <c r="C49" s="3">
        <v>3.55</v>
      </c>
      <c r="D49" s="3">
        <v>3.61</v>
      </c>
      <c r="E49" s="3">
        <v>3.01</v>
      </c>
      <c r="F49" s="3">
        <v>2.58</v>
      </c>
    </row>
    <row r="50" spans="1:6" x14ac:dyDescent="0.25">
      <c r="A50" s="3" t="s">
        <v>68</v>
      </c>
      <c r="B50" s="3">
        <v>4.32</v>
      </c>
      <c r="C50" s="3">
        <v>4.49</v>
      </c>
      <c r="D50" s="3">
        <v>3.86</v>
      </c>
      <c r="E50" s="3">
        <v>3.22</v>
      </c>
      <c r="F50" s="3">
        <v>2.74</v>
      </c>
    </row>
    <row r="51" spans="1:6" x14ac:dyDescent="0.25">
      <c r="A51" s="3" t="s">
        <v>69</v>
      </c>
      <c r="B51" s="3">
        <v>1.8</v>
      </c>
      <c r="C51" s="3">
        <v>1.64</v>
      </c>
      <c r="D51" s="3">
        <v>1.45</v>
      </c>
      <c r="E51" s="3">
        <v>1.28</v>
      </c>
      <c r="F51" s="3">
        <v>1.1499999999999999</v>
      </c>
    </row>
    <row r="52" spans="1:6" x14ac:dyDescent="0.25">
      <c r="A52" s="3" t="s">
        <v>70</v>
      </c>
      <c r="B52" s="3">
        <v>5239</v>
      </c>
      <c r="C52" s="3">
        <v>4852</v>
      </c>
      <c r="D52" s="3">
        <v>4479</v>
      </c>
      <c r="E52" s="3">
        <v>4048</v>
      </c>
      <c r="F52" s="3">
        <v>3555</v>
      </c>
    </row>
  </sheetData>
  <mergeCells count="1">
    <mergeCell ref="A30:F30"/>
  </mergeCells>
  <printOptions gridLines="1" gridLinesSet="0"/>
  <pageMargins left="0.25" right="0.2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20" workbookViewId="0">
      <selection activeCell="K32" sqref="K32"/>
    </sheetView>
  </sheetViews>
  <sheetFormatPr defaultRowHeight="15" x14ac:dyDescent="0.25"/>
  <cols>
    <col min="1" max="1" width="48.42578125" style="3" customWidth="1"/>
    <col min="2" max="3" width="12.7109375" style="3" customWidth="1"/>
    <col min="4" max="16384" width="9.140625" style="3"/>
  </cols>
  <sheetData>
    <row r="1" spans="1:4" ht="15.75" x14ac:dyDescent="0.25">
      <c r="A1" s="1" t="s">
        <v>56</v>
      </c>
      <c r="B1" s="9"/>
      <c r="C1" s="9"/>
    </row>
    <row r="2" spans="1:4" ht="15.75" x14ac:dyDescent="0.25">
      <c r="A2" s="1" t="s">
        <v>14</v>
      </c>
      <c r="B2" s="9"/>
      <c r="C2" s="9"/>
    </row>
    <row r="3" spans="1:4" ht="16.5" thickBot="1" x14ac:dyDescent="0.3">
      <c r="A3" s="1" t="str">
        <f>"As of Dec. 31, "&amp;TEXT(B4,"#000")</f>
        <v>As of Dec. 31, 2009</v>
      </c>
      <c r="B3" s="9"/>
      <c r="C3" s="9"/>
    </row>
    <row r="4" spans="1:4" x14ac:dyDescent="0.25">
      <c r="A4" s="4" t="s">
        <v>15</v>
      </c>
      <c r="B4" s="5">
        <f>'Pro Forma Income Statement'!B4</f>
        <v>2009</v>
      </c>
      <c r="C4" s="5">
        <f>B4-1</f>
        <v>2008</v>
      </c>
    </row>
    <row r="5" spans="1:4" x14ac:dyDescent="0.25">
      <c r="A5" s="6" t="s">
        <v>16</v>
      </c>
      <c r="B5" s="17">
        <v>52000</v>
      </c>
      <c r="C5" s="17">
        <v>57600</v>
      </c>
    </row>
    <row r="6" spans="1:4" x14ac:dyDescent="0.25">
      <c r="A6" s="6" t="s">
        <v>17</v>
      </c>
      <c r="B6" s="17">
        <v>402000</v>
      </c>
      <c r="C6" s="17">
        <v>351200</v>
      </c>
    </row>
    <row r="7" spans="1:4" x14ac:dyDescent="0.25">
      <c r="A7" s="6" t="s">
        <v>18</v>
      </c>
      <c r="B7" s="18">
        <v>836000</v>
      </c>
      <c r="C7" s="18">
        <v>715200</v>
      </c>
    </row>
    <row r="8" spans="1:4" x14ac:dyDescent="0.25">
      <c r="A8" s="6" t="s">
        <v>19</v>
      </c>
      <c r="B8" s="17">
        <f>SUM(B5:B7)</f>
        <v>1290000</v>
      </c>
      <c r="C8" s="17">
        <f>SUM(C5:C7)</f>
        <v>1124000</v>
      </c>
    </row>
    <row r="9" spans="1:4" x14ac:dyDescent="0.25">
      <c r="A9" s="6" t="s">
        <v>20</v>
      </c>
      <c r="B9" s="17">
        <v>527000</v>
      </c>
      <c r="C9" s="17">
        <v>491000</v>
      </c>
      <c r="D9" s="10"/>
    </row>
    <row r="10" spans="1:4" x14ac:dyDescent="0.25">
      <c r="A10" s="6" t="s">
        <v>21</v>
      </c>
      <c r="B10" s="18">
        <f>C10+'Pro Forma Income Statement'!B10</f>
        <v>166200</v>
      </c>
      <c r="C10" s="18">
        <v>146200</v>
      </c>
    </row>
    <row r="11" spans="1:4" ht="15.75" x14ac:dyDescent="0.25">
      <c r="A11" s="6" t="s">
        <v>22</v>
      </c>
      <c r="B11" s="25">
        <f>B9-B10</f>
        <v>360800</v>
      </c>
      <c r="C11" s="25">
        <f>C9-C10</f>
        <v>344800</v>
      </c>
    </row>
    <row r="12" spans="1:4" ht="15.75" thickBot="1" x14ac:dyDescent="0.3">
      <c r="A12" s="15" t="s">
        <v>23</v>
      </c>
      <c r="B12" s="26">
        <f>B8+B11</f>
        <v>1650800</v>
      </c>
      <c r="C12" s="26">
        <f>C8+C11</f>
        <v>1468800</v>
      </c>
    </row>
    <row r="13" spans="1:4" x14ac:dyDescent="0.25">
      <c r="A13" s="23" t="s">
        <v>24</v>
      </c>
      <c r="B13" s="27"/>
      <c r="C13" s="27"/>
    </row>
    <row r="14" spans="1:4" x14ac:dyDescent="0.25">
      <c r="A14" s="6" t="s">
        <v>25</v>
      </c>
      <c r="B14" s="17">
        <v>175200</v>
      </c>
      <c r="C14" s="17">
        <v>145600</v>
      </c>
    </row>
    <row r="15" spans="1:4" x14ac:dyDescent="0.25">
      <c r="A15" s="6" t="s">
        <v>26</v>
      </c>
      <c r="B15" s="17">
        <v>225000</v>
      </c>
      <c r="C15" s="17">
        <v>200000</v>
      </c>
    </row>
    <row r="16" spans="1:4" x14ac:dyDescent="0.25">
      <c r="A16" s="6" t="s">
        <v>27</v>
      </c>
      <c r="B16" s="18">
        <v>140000</v>
      </c>
      <c r="C16" s="18">
        <v>136000</v>
      </c>
    </row>
    <row r="17" spans="1:7" x14ac:dyDescent="0.25">
      <c r="A17" s="6" t="s">
        <v>28</v>
      </c>
      <c r="B17" s="17">
        <f>SUM(B14:B16)</f>
        <v>540200</v>
      </c>
      <c r="C17" s="17">
        <f>SUM(C14:C16)</f>
        <v>481600</v>
      </c>
    </row>
    <row r="18" spans="1:7" x14ac:dyDescent="0.25">
      <c r="A18" s="6" t="s">
        <v>29</v>
      </c>
      <c r="B18" s="18">
        <v>424612</v>
      </c>
      <c r="C18" s="18">
        <v>323432</v>
      </c>
    </row>
    <row r="19" spans="1:7" x14ac:dyDescent="0.25">
      <c r="A19" s="6" t="s">
        <v>30</v>
      </c>
      <c r="B19" s="17">
        <f>B17+B18</f>
        <v>964812</v>
      </c>
      <c r="C19" s="17">
        <f>C17+C18</f>
        <v>805032</v>
      </c>
    </row>
    <row r="20" spans="1:7" x14ac:dyDescent="0.25">
      <c r="A20" s="6" t="s">
        <v>31</v>
      </c>
      <c r="B20" s="17">
        <v>460000</v>
      </c>
      <c r="C20" s="17">
        <v>460000</v>
      </c>
    </row>
    <row r="21" spans="1:7" x14ac:dyDescent="0.25">
      <c r="A21" s="6" t="s">
        <v>32</v>
      </c>
      <c r="B21" s="18">
        <v>225988</v>
      </c>
      <c r="C21" s="18">
        <v>203768</v>
      </c>
      <c r="E21" s="10"/>
    </row>
    <row r="22" spans="1:7" x14ac:dyDescent="0.25">
      <c r="A22" s="6" t="s">
        <v>33</v>
      </c>
      <c r="B22" s="18">
        <f>B20+B21</f>
        <v>685988</v>
      </c>
      <c r="C22" s="18">
        <f>C20+C21</f>
        <v>663768</v>
      </c>
    </row>
    <row r="23" spans="1:7" ht="15.75" thickBot="1" x14ac:dyDescent="0.3">
      <c r="A23" s="24" t="s">
        <v>34</v>
      </c>
      <c r="B23" s="28">
        <f>B19+B22</f>
        <v>1650800</v>
      </c>
      <c r="C23" s="28">
        <f>C19+C22</f>
        <v>1468800</v>
      </c>
    </row>
    <row r="24" spans="1:7" ht="15.75" customHeight="1" x14ac:dyDescent="0.25"/>
    <row r="25" spans="1:7" x14ac:dyDescent="0.25">
      <c r="A25"/>
      <c r="B25"/>
      <c r="C25"/>
      <c r="D25"/>
      <c r="E25"/>
      <c r="F25"/>
      <c r="G25"/>
    </row>
    <row r="26" spans="1:7" x14ac:dyDescent="0.25">
      <c r="A26" s="34" t="s">
        <v>57</v>
      </c>
      <c r="B26" s="53"/>
      <c r="C26" s="53"/>
      <c r="D26" s="53"/>
      <c r="E26" s="53"/>
      <c r="F26" s="53"/>
      <c r="G26"/>
    </row>
    <row r="27" spans="1:7" ht="15.75" thickBot="1" x14ac:dyDescent="0.3">
      <c r="A27" s="53" t="s">
        <v>125</v>
      </c>
      <c r="B27" s="72"/>
      <c r="C27" s="72"/>
      <c r="D27" s="72"/>
      <c r="E27" s="72"/>
      <c r="F27" s="72"/>
      <c r="G27"/>
    </row>
    <row r="28" spans="1:7" ht="15.75" thickBot="1" x14ac:dyDescent="0.3">
      <c r="A28" s="36"/>
      <c r="B28" s="37">
        <v>42170</v>
      </c>
      <c r="C28" s="37">
        <v>41820</v>
      </c>
      <c r="D28" s="37">
        <v>41455</v>
      </c>
      <c r="E28" s="37">
        <v>41090</v>
      </c>
      <c r="F28" s="37">
        <v>40724</v>
      </c>
      <c r="G28"/>
    </row>
    <row r="29" spans="1:7" x14ac:dyDescent="0.25">
      <c r="A29" s="54" t="s">
        <v>15</v>
      </c>
      <c r="B29" s="55"/>
      <c r="C29" s="55"/>
      <c r="D29" s="55"/>
      <c r="E29" s="55"/>
      <c r="F29" s="55"/>
      <c r="G29"/>
    </row>
    <row r="30" spans="1:7" x14ac:dyDescent="0.25">
      <c r="A30" s="56" t="s">
        <v>126</v>
      </c>
      <c r="B30" s="39">
        <v>2879</v>
      </c>
      <c r="C30" s="39">
        <v>4781</v>
      </c>
      <c r="D30" s="39">
        <v>3313</v>
      </c>
      <c r="E30" s="39">
        <v>5354</v>
      </c>
      <c r="F30" s="39">
        <v>6693</v>
      </c>
      <c r="G30"/>
    </row>
    <row r="31" spans="1:7" x14ac:dyDescent="0.25">
      <c r="A31" s="56" t="s">
        <v>127</v>
      </c>
      <c r="B31" s="39">
        <v>0</v>
      </c>
      <c r="C31" s="39">
        <v>0</v>
      </c>
      <c r="D31" s="39">
        <v>228</v>
      </c>
      <c r="E31" s="39">
        <v>202</v>
      </c>
      <c r="F31" s="39">
        <v>1133</v>
      </c>
      <c r="G31"/>
    </row>
    <row r="32" spans="1:7" x14ac:dyDescent="0.25">
      <c r="A32" s="56" t="s">
        <v>128</v>
      </c>
      <c r="B32" s="39">
        <v>5335</v>
      </c>
      <c r="C32" s="39">
        <v>5836</v>
      </c>
      <c r="D32" s="39">
        <v>6761</v>
      </c>
      <c r="E32" s="39">
        <v>6629</v>
      </c>
      <c r="F32" s="39">
        <v>5725</v>
      </c>
      <c r="G32"/>
    </row>
    <row r="33" spans="1:7" x14ac:dyDescent="0.25">
      <c r="A33" s="56" t="s">
        <v>74</v>
      </c>
      <c r="B33" s="39">
        <v>6384</v>
      </c>
      <c r="C33" s="39">
        <v>6880</v>
      </c>
      <c r="D33" s="39">
        <v>8416</v>
      </c>
      <c r="E33" s="39">
        <v>6819</v>
      </c>
      <c r="F33" s="39">
        <v>6291</v>
      </c>
      <c r="G33"/>
    </row>
    <row r="34" spans="1:7" x14ac:dyDescent="0.25">
      <c r="A34" s="56" t="s">
        <v>129</v>
      </c>
      <c r="B34" s="39">
        <v>3194</v>
      </c>
      <c r="C34" s="39">
        <v>3199</v>
      </c>
      <c r="D34" s="39">
        <v>3785</v>
      </c>
      <c r="E34" s="39">
        <v>3300</v>
      </c>
      <c r="F34" s="39">
        <v>2876</v>
      </c>
      <c r="G34"/>
    </row>
    <row r="35" spans="1:7" x14ac:dyDescent="0.25">
      <c r="A35" s="56" t="s">
        <v>130</v>
      </c>
      <c r="B35" s="39">
        <v>990</v>
      </c>
      <c r="C35" s="39">
        <v>1209</v>
      </c>
      <c r="D35" s="39">
        <v>2012</v>
      </c>
      <c r="E35" s="39">
        <v>1727</v>
      </c>
      <c r="F35" s="39">
        <v>1611</v>
      </c>
      <c r="G35"/>
    </row>
    <row r="36" spans="1:7" x14ac:dyDescent="0.25">
      <c r="A36" s="40" t="s">
        <v>19</v>
      </c>
      <c r="B36" s="41">
        <f>SUM(B30:B35)</f>
        <v>18782</v>
      </c>
      <c r="C36" s="41">
        <f>SUM(C30:C35)</f>
        <v>21905</v>
      </c>
      <c r="D36" s="41">
        <f>SUM(D30:D35)</f>
        <v>24515</v>
      </c>
      <c r="E36" s="41">
        <f>SUM(E30:E35)</f>
        <v>24031</v>
      </c>
      <c r="F36" s="41">
        <f>SUM(F30:F35)</f>
        <v>24329</v>
      </c>
      <c r="G36"/>
    </row>
    <row r="37" spans="1:7" x14ac:dyDescent="0.25">
      <c r="A37" s="38"/>
      <c r="B37" s="57"/>
      <c r="C37" s="57"/>
      <c r="D37" s="57"/>
      <c r="E37" s="57"/>
      <c r="F37" s="57"/>
      <c r="G37"/>
    </row>
    <row r="38" spans="1:7" x14ac:dyDescent="0.25">
      <c r="A38" s="56" t="s">
        <v>131</v>
      </c>
      <c r="B38" s="39">
        <v>37012</v>
      </c>
      <c r="C38" s="39">
        <v>36651</v>
      </c>
      <c r="D38" s="39">
        <v>38086</v>
      </c>
      <c r="E38" s="39">
        <v>34721</v>
      </c>
      <c r="F38" s="39">
        <v>31881</v>
      </c>
      <c r="G38"/>
    </row>
    <row r="39" spans="1:7" x14ac:dyDescent="0.25">
      <c r="A39" s="56" t="s">
        <v>132</v>
      </c>
      <c r="B39" s="39">
        <v>17768</v>
      </c>
      <c r="C39" s="39">
        <v>17189</v>
      </c>
      <c r="D39" s="39">
        <v>17446</v>
      </c>
      <c r="E39" s="39">
        <v>15181</v>
      </c>
      <c r="F39" s="39">
        <v>13111</v>
      </c>
      <c r="G39"/>
    </row>
    <row r="40" spans="1:7" x14ac:dyDescent="0.25">
      <c r="A40" s="40" t="s">
        <v>133</v>
      </c>
      <c r="B40" s="41">
        <f>B38-B39</f>
        <v>19244</v>
      </c>
      <c r="C40" s="41">
        <f>C38-C39</f>
        <v>19462</v>
      </c>
      <c r="D40" s="41">
        <f>D38-D39</f>
        <v>20640</v>
      </c>
      <c r="E40" s="41">
        <f>E38-E39</f>
        <v>19540</v>
      </c>
      <c r="F40" s="41">
        <f>F38-F39</f>
        <v>18770</v>
      </c>
      <c r="G40"/>
    </row>
    <row r="41" spans="1:7" x14ac:dyDescent="0.25">
      <c r="A41" s="56" t="s">
        <v>134</v>
      </c>
      <c r="B41" s="39">
        <v>54012</v>
      </c>
      <c r="C41" s="39">
        <v>56512</v>
      </c>
      <c r="D41" s="39">
        <v>59767</v>
      </c>
      <c r="E41" s="39">
        <v>56552</v>
      </c>
      <c r="F41" s="39">
        <v>55306</v>
      </c>
      <c r="G41"/>
    </row>
    <row r="42" spans="1:7" x14ac:dyDescent="0.25">
      <c r="A42" s="56" t="s">
        <v>135</v>
      </c>
      <c r="B42" s="39">
        <v>35194</v>
      </c>
      <c r="C42" s="39">
        <v>35812</v>
      </c>
      <c r="D42" s="39">
        <v>36904</v>
      </c>
      <c r="E42" s="39">
        <v>35537</v>
      </c>
      <c r="F42" s="39">
        <v>35004</v>
      </c>
      <c r="G42"/>
    </row>
    <row r="43" spans="1:7" x14ac:dyDescent="0.25">
      <c r="A43" s="56" t="s">
        <v>136</v>
      </c>
      <c r="B43" s="58">
        <v>3558</v>
      </c>
      <c r="C43" s="58">
        <v>3206</v>
      </c>
      <c r="D43" s="58">
        <v>2671</v>
      </c>
      <c r="E43" s="58">
        <v>1911</v>
      </c>
      <c r="F43" s="58">
        <v>1283</v>
      </c>
      <c r="G43"/>
    </row>
    <row r="44" spans="1:7" x14ac:dyDescent="0.25">
      <c r="A44" s="40" t="s">
        <v>137</v>
      </c>
      <c r="B44" s="41">
        <f>B42-B43</f>
        <v>31636</v>
      </c>
      <c r="C44" s="41">
        <f>C42-C43</f>
        <v>32606</v>
      </c>
      <c r="D44" s="41">
        <f>D42-D43</f>
        <v>34233</v>
      </c>
      <c r="E44" s="41">
        <f>E42-E43</f>
        <v>33626</v>
      </c>
      <c r="F44" s="41">
        <f>F42-F43</f>
        <v>33721</v>
      </c>
      <c r="G44"/>
    </row>
    <row r="45" spans="1:7" x14ac:dyDescent="0.25">
      <c r="A45" s="56" t="s">
        <v>138</v>
      </c>
      <c r="B45" s="39">
        <v>4498</v>
      </c>
      <c r="C45" s="39">
        <v>4348</v>
      </c>
      <c r="D45" s="39">
        <v>4837</v>
      </c>
      <c r="E45" s="39">
        <v>4265</v>
      </c>
      <c r="F45" s="39">
        <v>3569</v>
      </c>
      <c r="G45"/>
    </row>
    <row r="46" spans="1:7" ht="15.75" thickBot="1" x14ac:dyDescent="0.3">
      <c r="A46" s="40" t="s">
        <v>23</v>
      </c>
      <c r="B46" s="42">
        <f>B36+B40+B41+B44+B45</f>
        <v>128172</v>
      </c>
      <c r="C46" s="42">
        <f>C36+C40+C41+C44+C45</f>
        <v>134833</v>
      </c>
      <c r="D46" s="42">
        <f>D36+D40+D41+D44+D45</f>
        <v>143992</v>
      </c>
      <c r="E46" s="42">
        <f>E36+E40+E41+E44+E45</f>
        <v>138014</v>
      </c>
      <c r="F46" s="42">
        <f>F36+F40+F41+F44+F45</f>
        <v>135695</v>
      </c>
      <c r="G46"/>
    </row>
    <row r="47" spans="1:7" ht="15.75" thickTop="1" x14ac:dyDescent="0.25">
      <c r="A47" s="38"/>
      <c r="B47" s="57"/>
      <c r="C47" s="57"/>
      <c r="D47" s="57"/>
      <c r="E47" s="57"/>
      <c r="F47" s="57"/>
      <c r="G47"/>
    </row>
    <row r="48" spans="1:7" x14ac:dyDescent="0.25">
      <c r="A48" s="59" t="s">
        <v>139</v>
      </c>
      <c r="B48" s="57"/>
      <c r="C48" s="57"/>
      <c r="D48" s="57"/>
      <c r="E48" s="57"/>
      <c r="F48" s="57"/>
      <c r="G48"/>
    </row>
    <row r="49" spans="1:7" x14ac:dyDescent="0.25">
      <c r="A49" s="56" t="s">
        <v>140</v>
      </c>
      <c r="B49" s="39">
        <v>7251</v>
      </c>
      <c r="C49" s="39">
        <v>5980</v>
      </c>
      <c r="D49" s="39">
        <v>6775</v>
      </c>
      <c r="E49" s="39">
        <v>5710</v>
      </c>
      <c r="F49" s="39">
        <v>4910</v>
      </c>
      <c r="G49"/>
    </row>
    <row r="50" spans="1:7" x14ac:dyDescent="0.25">
      <c r="A50" s="56" t="s">
        <v>141</v>
      </c>
      <c r="B50" s="39">
        <v>4679</v>
      </c>
      <c r="C50" s="39">
        <v>4361</v>
      </c>
      <c r="D50" s="39">
        <v>4544</v>
      </c>
      <c r="E50" s="39">
        <v>9586</v>
      </c>
      <c r="F50" s="39">
        <v>9587</v>
      </c>
      <c r="G50"/>
    </row>
    <row r="51" spans="1:7" x14ac:dyDescent="0.25">
      <c r="A51" s="56" t="s">
        <v>142</v>
      </c>
      <c r="B51" s="39">
        <v>7908</v>
      </c>
      <c r="C51" s="39">
        <v>9379</v>
      </c>
      <c r="D51" s="39">
        <v>11338</v>
      </c>
      <c r="E51" s="39">
        <v>9495</v>
      </c>
      <c r="F51" s="39">
        <v>198</v>
      </c>
      <c r="G51"/>
    </row>
    <row r="52" spans="1:7" x14ac:dyDescent="0.25">
      <c r="A52" s="56" t="s">
        <v>143</v>
      </c>
      <c r="B52" s="39">
        <v>564</v>
      </c>
      <c r="C52" s="39">
        <v>6941</v>
      </c>
      <c r="D52" s="39">
        <v>1746</v>
      </c>
      <c r="E52" s="39">
        <v>2544</v>
      </c>
      <c r="F52" s="39">
        <v>1930</v>
      </c>
      <c r="G52"/>
    </row>
    <row r="53" spans="1:7" x14ac:dyDescent="0.25">
      <c r="A53" s="56" t="s">
        <v>144</v>
      </c>
      <c r="B53" s="39">
        <v>622</v>
      </c>
      <c r="C53" s="39">
        <v>722</v>
      </c>
      <c r="D53" s="39">
        <v>945</v>
      </c>
      <c r="E53" s="39">
        <v>3382</v>
      </c>
      <c r="F53" s="39">
        <v>3360</v>
      </c>
      <c r="G53"/>
    </row>
    <row r="54" spans="1:7" x14ac:dyDescent="0.25">
      <c r="A54" s="56" t="s">
        <v>145</v>
      </c>
      <c r="B54" s="39">
        <v>3258</v>
      </c>
      <c r="C54" s="39">
        <v>3518</v>
      </c>
      <c r="D54" s="39">
        <v>5610</v>
      </c>
      <c r="E54" s="39">
        <v>0</v>
      </c>
      <c r="F54" s="39">
        <v>0</v>
      </c>
      <c r="G54"/>
    </row>
    <row r="55" spans="1:7" x14ac:dyDescent="0.25">
      <c r="A55" s="40" t="s">
        <v>28</v>
      </c>
      <c r="B55" s="41">
        <f>SUM(B49:B54)</f>
        <v>24282</v>
      </c>
      <c r="C55" s="41">
        <f>SUM(C49:C54)</f>
        <v>30901</v>
      </c>
      <c r="D55" s="41">
        <f>SUM(D49:D54)</f>
        <v>30958</v>
      </c>
      <c r="E55" s="41">
        <f>SUM(E49:E54)</f>
        <v>30717</v>
      </c>
      <c r="F55" s="41">
        <f>SUM(F49:F54)</f>
        <v>19985</v>
      </c>
      <c r="G55"/>
    </row>
    <row r="56" spans="1:7" x14ac:dyDescent="0.25">
      <c r="A56" s="56" t="s">
        <v>146</v>
      </c>
      <c r="B56" s="39">
        <v>21360</v>
      </c>
      <c r="C56" s="39">
        <v>20652</v>
      </c>
      <c r="D56" s="39">
        <v>23581</v>
      </c>
      <c r="E56" s="39">
        <v>23375</v>
      </c>
      <c r="F56" s="39">
        <v>35976</v>
      </c>
      <c r="G56"/>
    </row>
    <row r="57" spans="1:7" x14ac:dyDescent="0.25">
      <c r="A57" s="56" t="s">
        <v>147</v>
      </c>
      <c r="B57" s="39">
        <v>10902</v>
      </c>
      <c r="C57" s="39">
        <v>10752</v>
      </c>
      <c r="D57" s="39">
        <v>11805</v>
      </c>
      <c r="E57" s="39">
        <v>12015</v>
      </c>
      <c r="F57" s="39">
        <v>12354</v>
      </c>
      <c r="G57"/>
    </row>
    <row r="58" spans="1:7" x14ac:dyDescent="0.25">
      <c r="A58" s="56" t="s">
        <v>148</v>
      </c>
      <c r="B58" s="39">
        <v>324</v>
      </c>
      <c r="C58" s="39">
        <v>283</v>
      </c>
      <c r="D58" s="39">
        <v>290</v>
      </c>
      <c r="E58" s="39">
        <v>0</v>
      </c>
      <c r="F58" s="39">
        <v>0</v>
      </c>
      <c r="G58"/>
    </row>
    <row r="59" spans="1:7" x14ac:dyDescent="0.25">
      <c r="A59" s="56" t="s">
        <v>149</v>
      </c>
      <c r="B59" s="39">
        <v>6616</v>
      </c>
      <c r="C59" s="39">
        <v>5314</v>
      </c>
      <c r="D59" s="39">
        <v>3658</v>
      </c>
      <c r="E59" s="39">
        <v>0</v>
      </c>
      <c r="F59" s="39">
        <v>0</v>
      </c>
      <c r="G59"/>
    </row>
    <row r="60" spans="1:7" x14ac:dyDescent="0.25">
      <c r="A60" s="56" t="s">
        <v>150</v>
      </c>
      <c r="B60" s="39">
        <v>3573</v>
      </c>
      <c r="C60" s="39">
        <v>3832</v>
      </c>
      <c r="D60" s="39">
        <v>4206</v>
      </c>
      <c r="E60" s="39">
        <v>5147</v>
      </c>
      <c r="F60" s="39">
        <v>4472</v>
      </c>
      <c r="G60"/>
    </row>
    <row r="61" spans="1:7" x14ac:dyDescent="0.25">
      <c r="A61" s="60" t="s">
        <v>151</v>
      </c>
      <c r="B61" s="41">
        <f>SUM(B56:B60)</f>
        <v>42775</v>
      </c>
      <c r="C61" s="41">
        <f>SUM(C56:C60)</f>
        <v>40833</v>
      </c>
      <c r="D61" s="41">
        <f>SUM(D56:D60)</f>
        <v>43540</v>
      </c>
      <c r="E61" s="41">
        <f>SUM(E56:E60)</f>
        <v>40537</v>
      </c>
      <c r="F61" s="41">
        <f>SUM(F56:F60)</f>
        <v>52802</v>
      </c>
      <c r="G61"/>
    </row>
    <row r="62" spans="1:7" x14ac:dyDescent="0.25">
      <c r="A62" s="40" t="s">
        <v>30</v>
      </c>
      <c r="B62" s="41">
        <f>B55+B61</f>
        <v>67057</v>
      </c>
      <c r="C62" s="41">
        <f>C55+C61</f>
        <v>71734</v>
      </c>
      <c r="D62" s="41">
        <f>D55+D61</f>
        <v>74498</v>
      </c>
      <c r="E62" s="41">
        <f>E55+E61</f>
        <v>71254</v>
      </c>
      <c r="F62" s="41">
        <f>F55+F61</f>
        <v>72787</v>
      </c>
      <c r="G62"/>
    </row>
    <row r="63" spans="1:7" x14ac:dyDescent="0.25">
      <c r="A63" s="61" t="s">
        <v>152</v>
      </c>
      <c r="B63" s="57"/>
      <c r="C63" s="57"/>
      <c r="D63" s="57"/>
      <c r="E63" s="57"/>
      <c r="F63" s="57"/>
      <c r="G63"/>
    </row>
    <row r="64" spans="1:7" x14ac:dyDescent="0.25">
      <c r="A64" s="56" t="s">
        <v>153</v>
      </c>
      <c r="B64" s="39">
        <v>1277</v>
      </c>
      <c r="C64" s="39">
        <v>1324</v>
      </c>
      <c r="D64" s="39">
        <v>1366</v>
      </c>
      <c r="E64" s="39">
        <v>1406</v>
      </c>
      <c r="F64" s="39">
        <v>1451</v>
      </c>
      <c r="G64"/>
    </row>
    <row r="65" spans="1:7" x14ac:dyDescent="0.25">
      <c r="A65" s="56" t="s">
        <v>154</v>
      </c>
      <c r="B65" s="39">
        <v>4008</v>
      </c>
      <c r="C65" s="39">
        <v>4007</v>
      </c>
      <c r="D65" s="39">
        <v>4002</v>
      </c>
      <c r="E65" s="39">
        <v>3990</v>
      </c>
      <c r="F65" s="39">
        <v>3976</v>
      </c>
      <c r="G65"/>
    </row>
    <row r="66" spans="1:7" x14ac:dyDescent="0.25">
      <c r="A66" s="56" t="s">
        <v>155</v>
      </c>
      <c r="B66" s="39">
        <v>61697</v>
      </c>
      <c r="C66" s="39">
        <v>61118</v>
      </c>
      <c r="D66" s="39">
        <v>60307</v>
      </c>
      <c r="E66" s="39">
        <v>59030</v>
      </c>
      <c r="F66" s="39">
        <v>57856</v>
      </c>
      <c r="G66"/>
    </row>
    <row r="67" spans="1:7" x14ac:dyDescent="0.25">
      <c r="A67" s="56" t="s">
        <v>156</v>
      </c>
      <c r="B67" s="39">
        <v>64614</v>
      </c>
      <c r="C67" s="39">
        <v>57309</v>
      </c>
      <c r="D67" s="39">
        <v>48986</v>
      </c>
      <c r="E67" s="39">
        <v>41797</v>
      </c>
      <c r="F67" s="39">
        <v>35666</v>
      </c>
      <c r="G67"/>
    </row>
    <row r="68" spans="1:7" x14ac:dyDescent="0.25">
      <c r="A68" s="62" t="s">
        <v>157</v>
      </c>
      <c r="B68" s="39">
        <v>70481</v>
      </c>
      <c r="C68" s="39">
        <v>60659</v>
      </c>
      <c r="D68" s="39">
        <v>45167</v>
      </c>
      <c r="E68" s="39">
        <v>39463</v>
      </c>
      <c r="F68" s="39">
        <v>36041</v>
      </c>
      <c r="G68"/>
    </row>
    <row r="69" spans="1:7" x14ac:dyDescent="0.25">
      <c r="A69" s="40" t="s">
        <v>158</v>
      </c>
      <c r="B69" s="41">
        <f>SUM(B64:B67)-B68</f>
        <v>61115</v>
      </c>
      <c r="C69" s="41">
        <f>SUM(C64:C67)-C68</f>
        <v>63099</v>
      </c>
      <c r="D69" s="41">
        <f>SUM(D64:D67)-D68</f>
        <v>69494</v>
      </c>
      <c r="E69" s="41">
        <f>SUM(E64:E67)-E68</f>
        <v>66760</v>
      </c>
      <c r="F69" s="41">
        <f>SUM(F64:F67)-F68</f>
        <v>62908</v>
      </c>
      <c r="G69"/>
    </row>
    <row r="70" spans="1:7" ht="15.75" thickBot="1" x14ac:dyDescent="0.3">
      <c r="A70" s="40" t="s">
        <v>159</v>
      </c>
      <c r="B70" s="42">
        <f>B62+B69</f>
        <v>128172</v>
      </c>
      <c r="C70" s="42">
        <f>C62+C69</f>
        <v>134833</v>
      </c>
      <c r="D70" s="42">
        <f>D62+D69</f>
        <v>143992</v>
      </c>
      <c r="E70" s="42">
        <f>E62+E69</f>
        <v>138014</v>
      </c>
      <c r="F70" s="42">
        <f>F62+F69</f>
        <v>135695</v>
      </c>
      <c r="G70" s="63"/>
    </row>
    <row r="71" spans="1:7" ht="15.75" thickTop="1" x14ac:dyDescent="0.25">
      <c r="A71" s="64" t="s">
        <v>160</v>
      </c>
      <c r="B71" s="43">
        <v>2843.47</v>
      </c>
      <c r="C71" s="43">
        <v>2917.04</v>
      </c>
      <c r="D71" s="43">
        <v>3032.72</v>
      </c>
      <c r="E71" s="43">
        <v>3131.95</v>
      </c>
      <c r="F71" s="43">
        <v>3178.84</v>
      </c>
      <c r="G71"/>
    </row>
    <row r="72" spans="1:7" x14ac:dyDescent="0.25">
      <c r="A72" s="65"/>
      <c r="B72" s="65"/>
      <c r="C72" s="65"/>
      <c r="D72" s="65"/>
      <c r="E72" s="65"/>
      <c r="F72" s="65"/>
      <c r="G72"/>
    </row>
  </sheetData>
  <printOptions gridLines="1" gridLinesSet="0"/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2" workbookViewId="0">
      <selection activeCell="A32" sqref="A32"/>
    </sheetView>
  </sheetViews>
  <sheetFormatPr defaultRowHeight="15" outlineLevelRow="1" x14ac:dyDescent="0.25"/>
  <cols>
    <col min="1" max="1" width="34" style="3" customWidth="1"/>
    <col min="2" max="2" width="13.28515625" style="22" bestFit="1" customWidth="1"/>
    <col min="3" max="3" width="14" style="22" bestFit="1" customWidth="1"/>
    <col min="4" max="16384" width="9.140625" style="3"/>
  </cols>
  <sheetData>
    <row r="1" spans="1:8" x14ac:dyDescent="0.25">
      <c r="A1" s="1" t="s">
        <v>56</v>
      </c>
      <c r="B1" s="29"/>
      <c r="C1" s="29"/>
    </row>
    <row r="2" spans="1:8" x14ac:dyDescent="0.25">
      <c r="A2" s="1" t="s">
        <v>35</v>
      </c>
      <c r="B2" s="29"/>
      <c r="C2" s="29"/>
    </row>
    <row r="3" spans="1:8" ht="15.75" thickBot="1" x14ac:dyDescent="0.3">
      <c r="A3" s="12" t="str">
        <f>'Pro Forma Income Statement'!A3&amp;" ($ in 000's)"</f>
        <v>For the Year Ended Dec. 31, 2009 ($ in 000's)</v>
      </c>
      <c r="B3" s="30"/>
      <c r="C3" s="30"/>
    </row>
    <row r="4" spans="1:8" outlineLevel="1" x14ac:dyDescent="0.25">
      <c r="A4" s="13" t="s">
        <v>36</v>
      </c>
      <c r="B4" s="31"/>
      <c r="C4" s="31"/>
    </row>
    <row r="5" spans="1:8" outlineLevel="1" x14ac:dyDescent="0.25">
      <c r="A5" s="3" t="s">
        <v>11</v>
      </c>
      <c r="B5" s="22">
        <f>'Pro Forma Income Statement'!B15</f>
        <v>44220</v>
      </c>
    </row>
    <row r="6" spans="1:8" outlineLevel="1" x14ac:dyDescent="0.25">
      <c r="A6" s="3" t="s">
        <v>6</v>
      </c>
      <c r="B6" s="22">
        <f>'Pro Forma Income Statement'!B10</f>
        <v>20000</v>
      </c>
    </row>
    <row r="7" spans="1:8" outlineLevel="1" x14ac:dyDescent="0.25">
      <c r="A7" s="3" t="s">
        <v>37</v>
      </c>
      <c r="B7" s="22">
        <f>'Pro Forma Balance Sheet'!C6-'Pro Forma Balance Sheet'!B6</f>
        <v>-50800</v>
      </c>
    </row>
    <row r="8" spans="1:8" outlineLevel="1" x14ac:dyDescent="0.25">
      <c r="A8" s="3" t="s">
        <v>38</v>
      </c>
      <c r="B8" s="22">
        <f>'Pro Forma Balance Sheet'!C7-'Pro Forma Balance Sheet'!B7</f>
        <v>-120800</v>
      </c>
    </row>
    <row r="9" spans="1:8" outlineLevel="1" x14ac:dyDescent="0.25">
      <c r="A9" s="3" t="s">
        <v>39</v>
      </c>
      <c r="B9" s="22">
        <f>'Pro Forma Balance Sheet'!B14-'Pro Forma Balance Sheet'!C14</f>
        <v>29600</v>
      </c>
    </row>
    <row r="10" spans="1:8" outlineLevel="1" x14ac:dyDescent="0.25">
      <c r="A10" s="3" t="s">
        <v>40</v>
      </c>
      <c r="B10" s="22">
        <f>'Pro Forma Balance Sheet'!B16-'Pro Forma Balance Sheet'!C16</f>
        <v>4000</v>
      </c>
      <c r="H10" s="14"/>
    </row>
    <row r="11" spans="1:8" x14ac:dyDescent="0.25">
      <c r="A11" s="15" t="s">
        <v>41</v>
      </c>
      <c r="B11" s="19"/>
      <c r="C11" s="19">
        <f>SUM(B5:B10)</f>
        <v>-73780</v>
      </c>
    </row>
    <row r="12" spans="1:8" outlineLevel="1" x14ac:dyDescent="0.25">
      <c r="A12" s="13" t="s">
        <v>42</v>
      </c>
      <c r="B12" s="31"/>
      <c r="C12" s="31"/>
    </row>
    <row r="13" spans="1:8" outlineLevel="1" x14ac:dyDescent="0.25">
      <c r="A13" s="3" t="s">
        <v>43</v>
      </c>
      <c r="B13" s="22">
        <f>'Pro Forma Balance Sheet'!C9-'Pro Forma Balance Sheet'!B9</f>
        <v>-36000</v>
      </c>
    </row>
    <row r="14" spans="1:8" x14ac:dyDescent="0.25">
      <c r="A14" s="15" t="s">
        <v>44</v>
      </c>
      <c r="B14" s="19"/>
      <c r="C14" s="19">
        <f>B13</f>
        <v>-36000</v>
      </c>
    </row>
    <row r="15" spans="1:8" outlineLevel="1" x14ac:dyDescent="0.25">
      <c r="A15" s="13" t="s">
        <v>45</v>
      </c>
      <c r="B15" s="31"/>
      <c r="C15" s="31"/>
    </row>
    <row r="16" spans="1:8" outlineLevel="1" x14ac:dyDescent="0.25">
      <c r="A16" s="3" t="s">
        <v>46</v>
      </c>
      <c r="B16" s="22">
        <f>'Pro Forma Balance Sheet'!B15-'Pro Forma Balance Sheet'!C15</f>
        <v>25000</v>
      </c>
    </row>
    <row r="17" spans="1:4" outlineLevel="1" x14ac:dyDescent="0.25">
      <c r="A17" s="3" t="s">
        <v>47</v>
      </c>
      <c r="B17" s="22">
        <f>'Pro Forma Balance Sheet'!B18-'Pro Forma Balance Sheet'!C18</f>
        <v>101180</v>
      </c>
    </row>
    <row r="18" spans="1:4" outlineLevel="1" x14ac:dyDescent="0.25">
      <c r="A18" s="3" t="s">
        <v>48</v>
      </c>
      <c r="B18" s="22">
        <f>'Pro Forma Balance Sheet'!B20-'Pro Forma Balance Sheet'!C20</f>
        <v>0</v>
      </c>
    </row>
    <row r="19" spans="1:4" outlineLevel="1" x14ac:dyDescent="0.25">
      <c r="A19" s="3" t="s">
        <v>49</v>
      </c>
      <c r="B19" s="22">
        <f>-('Pro Forma Income Statement'!B15-('Pro Forma Balance Sheet'!B21-'Pro Forma Balance Sheet'!C21))</f>
        <v>-22000</v>
      </c>
    </row>
    <row r="20" spans="1:4" x14ac:dyDescent="0.25">
      <c r="A20" s="15" t="s">
        <v>50</v>
      </c>
      <c r="B20" s="19"/>
      <c r="C20" s="19">
        <f>SUM(B16:B19)</f>
        <v>104180</v>
      </c>
    </row>
    <row r="21" spans="1:4" ht="15.75" thickBot="1" x14ac:dyDescent="0.3">
      <c r="A21" s="16" t="s">
        <v>51</v>
      </c>
      <c r="B21" s="32"/>
      <c r="C21" s="33">
        <f>SUM(C11:C20)</f>
        <v>-5600</v>
      </c>
      <c r="D21" s="10"/>
    </row>
    <row r="22" spans="1:4" ht="15.75" thickTop="1" x14ac:dyDescent="0.25"/>
  </sheetData>
  <printOptions gridLines="1" gridLinesSet="0"/>
  <pageMargins left="0.25" right="0.2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L26" sqref="L26"/>
    </sheetView>
  </sheetViews>
  <sheetFormatPr defaultRowHeight="15" x14ac:dyDescent="0.25"/>
  <cols>
    <col min="5" max="5" width="16.28515625" customWidth="1"/>
    <col min="6" max="6" width="15.7109375" customWidth="1"/>
    <col min="7" max="7" width="14.7109375" customWidth="1"/>
    <col min="8" max="8" width="14" customWidth="1"/>
  </cols>
  <sheetData>
    <row r="1" spans="1:10" ht="15.75" x14ac:dyDescent="0.25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.75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.75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31.5" x14ac:dyDescent="0.25">
      <c r="A4" s="44" t="s">
        <v>72</v>
      </c>
      <c r="B4" s="45" t="s">
        <v>1</v>
      </c>
      <c r="C4" s="45" t="s">
        <v>73</v>
      </c>
      <c r="D4" s="45" t="s">
        <v>74</v>
      </c>
      <c r="E4" s="45" t="s">
        <v>75</v>
      </c>
      <c r="F4" s="45" t="s">
        <v>76</v>
      </c>
      <c r="G4" s="44"/>
      <c r="H4" s="44"/>
      <c r="I4" s="44"/>
      <c r="J4" s="44"/>
    </row>
    <row r="5" spans="1:10" ht="15.75" x14ac:dyDescent="0.25">
      <c r="A5" s="44">
        <v>1</v>
      </c>
      <c r="B5" s="46">
        <v>231000</v>
      </c>
      <c r="C5" s="46">
        <v>3000</v>
      </c>
      <c r="D5" s="46">
        <v>294000</v>
      </c>
      <c r="E5" s="46">
        <v>8199.999808999999</v>
      </c>
      <c r="F5" s="46">
        <v>11</v>
      </c>
      <c r="G5" s="44"/>
      <c r="H5" s="44"/>
      <c r="I5" s="44"/>
      <c r="J5" s="44"/>
    </row>
    <row r="6" spans="1:10" ht="15.75" x14ac:dyDescent="0.25">
      <c r="A6" s="44">
        <v>2</v>
      </c>
      <c r="B6" s="46">
        <v>156000</v>
      </c>
      <c r="C6" s="46">
        <v>2200.0000480000003</v>
      </c>
      <c r="D6" s="46">
        <v>232000</v>
      </c>
      <c r="E6" s="46">
        <v>6900.0000950000003</v>
      </c>
      <c r="F6" s="46">
        <v>12</v>
      </c>
      <c r="G6" s="44"/>
      <c r="H6" s="44"/>
      <c r="I6" s="44"/>
      <c r="J6" s="44"/>
    </row>
    <row r="7" spans="1:10" ht="15.75" x14ac:dyDescent="0.25">
      <c r="A7" s="44">
        <v>3</v>
      </c>
      <c r="B7" s="46">
        <v>10000</v>
      </c>
      <c r="C7" s="46">
        <v>500</v>
      </c>
      <c r="D7" s="46">
        <v>149000</v>
      </c>
      <c r="E7" s="46">
        <v>3000</v>
      </c>
      <c r="F7" s="46">
        <v>15</v>
      </c>
      <c r="G7" s="44"/>
      <c r="H7" s="44"/>
      <c r="I7" s="44"/>
      <c r="J7" s="44"/>
    </row>
    <row r="8" spans="1:10" ht="15.75" x14ac:dyDescent="0.25">
      <c r="A8" s="44">
        <v>4</v>
      </c>
      <c r="B8" s="46">
        <v>519000</v>
      </c>
      <c r="C8" s="46">
        <v>5500</v>
      </c>
      <c r="D8" s="46">
        <v>600000</v>
      </c>
      <c r="E8" s="46">
        <v>12000</v>
      </c>
      <c r="F8" s="46">
        <v>1</v>
      </c>
      <c r="G8" s="44"/>
      <c r="H8" s="44"/>
      <c r="I8" s="44"/>
      <c r="J8" s="44"/>
    </row>
    <row r="9" spans="1:10" ht="15.75" x14ac:dyDescent="0.25">
      <c r="A9" s="44">
        <v>5</v>
      </c>
      <c r="B9" s="46">
        <v>437000</v>
      </c>
      <c r="C9" s="46">
        <v>4400.0000950000003</v>
      </c>
      <c r="D9" s="46">
        <v>567000</v>
      </c>
      <c r="E9" s="46">
        <v>10600.000380000001</v>
      </c>
      <c r="F9" s="46">
        <v>5</v>
      </c>
      <c r="G9" s="44"/>
      <c r="H9" s="44"/>
      <c r="I9" s="44"/>
      <c r="J9" s="44"/>
    </row>
    <row r="10" spans="1:10" ht="15.75" x14ac:dyDescent="0.25">
      <c r="A10" s="44">
        <v>6</v>
      </c>
      <c r="B10" s="46">
        <v>487000</v>
      </c>
      <c r="C10" s="46">
        <v>4800.0001910000001</v>
      </c>
      <c r="D10" s="46">
        <v>571000</v>
      </c>
      <c r="E10" s="46">
        <v>11800.000190000001</v>
      </c>
      <c r="F10" s="46">
        <v>4</v>
      </c>
      <c r="G10" s="44"/>
      <c r="H10" s="44"/>
      <c r="I10" s="44"/>
      <c r="J10" s="44"/>
    </row>
    <row r="11" spans="1:10" ht="15.75" x14ac:dyDescent="0.25">
      <c r="A11" s="44">
        <v>7</v>
      </c>
      <c r="B11" s="46">
        <v>299000</v>
      </c>
      <c r="C11" s="46">
        <v>3099.9999049999997</v>
      </c>
      <c r="D11" s="46">
        <v>512000</v>
      </c>
      <c r="E11" s="46">
        <v>8100</v>
      </c>
      <c r="F11" s="46">
        <v>10</v>
      </c>
      <c r="G11" s="44"/>
      <c r="H11" s="44"/>
      <c r="I11" s="44"/>
      <c r="J11" s="44"/>
    </row>
    <row r="12" spans="1:10" ht="15.75" x14ac:dyDescent="0.25">
      <c r="A12" s="44">
        <v>8</v>
      </c>
      <c r="B12" s="46">
        <v>195000</v>
      </c>
      <c r="C12" s="46">
        <v>2500</v>
      </c>
      <c r="D12" s="46">
        <v>347000</v>
      </c>
      <c r="E12" s="46">
        <v>7699.9998089999999</v>
      </c>
      <c r="F12" s="46">
        <v>12</v>
      </c>
      <c r="G12" s="44"/>
      <c r="H12" s="44"/>
      <c r="I12" s="44"/>
      <c r="J12" s="44"/>
    </row>
    <row r="13" spans="1:10" ht="15.75" x14ac:dyDescent="0.25">
      <c r="A13" s="44">
        <v>9</v>
      </c>
      <c r="B13" s="46">
        <v>20000</v>
      </c>
      <c r="C13" s="46">
        <v>1200.0000479999999</v>
      </c>
      <c r="D13" s="46">
        <v>212000</v>
      </c>
      <c r="E13" s="46">
        <v>3299.9999519999997</v>
      </c>
      <c r="F13" s="46">
        <v>15</v>
      </c>
      <c r="G13" s="44"/>
      <c r="H13" s="44"/>
      <c r="I13" s="44"/>
      <c r="J13" s="44"/>
    </row>
    <row r="14" spans="1:10" ht="15.75" x14ac:dyDescent="0.25">
      <c r="A14" s="44">
        <v>10</v>
      </c>
      <c r="B14" s="46">
        <v>68000</v>
      </c>
      <c r="C14" s="46">
        <v>600.00002379999989</v>
      </c>
      <c r="D14" s="46">
        <v>102000</v>
      </c>
      <c r="E14" s="46">
        <v>4900.0000950000003</v>
      </c>
      <c r="F14" s="46">
        <v>8</v>
      </c>
      <c r="G14" s="44"/>
      <c r="H14" s="44"/>
      <c r="I14" s="44"/>
      <c r="J14" s="44"/>
    </row>
    <row r="15" spans="1:10" ht="15.75" x14ac:dyDescent="0.25">
      <c r="A15" s="44">
        <v>11</v>
      </c>
      <c r="B15" s="46">
        <v>570000</v>
      </c>
      <c r="C15" s="46">
        <v>5400.0000950000003</v>
      </c>
      <c r="D15" s="46">
        <v>788000</v>
      </c>
      <c r="E15" s="46">
        <v>17399.999619999999</v>
      </c>
      <c r="F15" s="46">
        <v>1</v>
      </c>
      <c r="G15" s="44"/>
      <c r="H15" s="44"/>
      <c r="I15" s="44"/>
      <c r="J15" s="44"/>
    </row>
    <row r="16" spans="1:10" ht="15.75" x14ac:dyDescent="0.25">
      <c r="A16" s="44">
        <v>12</v>
      </c>
      <c r="B16" s="46">
        <v>428000</v>
      </c>
      <c r="C16" s="46">
        <v>4199.9998089999999</v>
      </c>
      <c r="D16" s="46">
        <v>577000</v>
      </c>
      <c r="E16" s="46">
        <v>10500</v>
      </c>
      <c r="F16" s="46">
        <v>7</v>
      </c>
      <c r="G16" s="44"/>
      <c r="H16" s="44"/>
      <c r="I16" s="44"/>
      <c r="J16" s="44"/>
    </row>
    <row r="17" spans="1:10" ht="15.75" x14ac:dyDescent="0.25">
      <c r="A17" s="44">
        <v>13</v>
      </c>
      <c r="B17" s="46">
        <v>464000</v>
      </c>
      <c r="C17" s="46">
        <v>4699.9998089999999</v>
      </c>
      <c r="D17" s="46">
        <v>535000</v>
      </c>
      <c r="E17" s="46">
        <v>11300.000190000001</v>
      </c>
      <c r="F17" s="46">
        <v>3</v>
      </c>
      <c r="G17" s="44"/>
      <c r="H17" s="44"/>
      <c r="I17" s="44"/>
      <c r="J17" s="44"/>
    </row>
    <row r="18" spans="1:10" ht="15.75" x14ac:dyDescent="0.25">
      <c r="A18" s="44">
        <v>14</v>
      </c>
      <c r="B18" s="46">
        <v>15000</v>
      </c>
      <c r="C18" s="46">
        <v>600.00002379999989</v>
      </c>
      <c r="D18" s="46">
        <v>163000</v>
      </c>
      <c r="E18" s="46">
        <v>2500</v>
      </c>
      <c r="F18" s="46">
        <v>14</v>
      </c>
      <c r="G18" s="44"/>
      <c r="H18" s="44"/>
      <c r="I18" s="44"/>
      <c r="J18" s="44"/>
    </row>
    <row r="19" spans="1:10" ht="15.75" x14ac:dyDescent="0.25">
      <c r="A19" s="44">
        <v>15</v>
      </c>
      <c r="B19" s="46">
        <v>65000</v>
      </c>
      <c r="C19" s="46">
        <v>1200.0000479999999</v>
      </c>
      <c r="D19" s="46">
        <v>168000</v>
      </c>
      <c r="E19" s="46">
        <v>4699.9998089999999</v>
      </c>
      <c r="F19" s="46">
        <v>11</v>
      </c>
      <c r="G19" s="44"/>
      <c r="H19" s="44"/>
      <c r="I19" s="44"/>
      <c r="J19" s="44"/>
    </row>
    <row r="20" spans="1:10" ht="15.75" x14ac:dyDescent="0.25">
      <c r="A20" s="44">
        <v>16</v>
      </c>
      <c r="B20" s="46">
        <v>98000</v>
      </c>
      <c r="C20" s="46">
        <v>1600.0000240000002</v>
      </c>
      <c r="D20" s="46">
        <v>151000</v>
      </c>
      <c r="E20" s="46">
        <v>4599.9999049999997</v>
      </c>
      <c r="F20" s="46">
        <v>10</v>
      </c>
      <c r="G20" s="44"/>
      <c r="H20" s="44"/>
      <c r="I20" s="44"/>
      <c r="J20" s="44"/>
    </row>
    <row r="21" spans="1:10" ht="15.75" x14ac:dyDescent="0.25">
      <c r="A21" s="44">
        <v>17</v>
      </c>
      <c r="B21" s="46">
        <v>398000</v>
      </c>
      <c r="C21" s="46">
        <v>4300.0001910000001</v>
      </c>
      <c r="D21" s="46">
        <v>342000</v>
      </c>
      <c r="E21" s="46">
        <v>5500</v>
      </c>
      <c r="F21" s="46">
        <v>4</v>
      </c>
      <c r="G21" s="44"/>
      <c r="H21" s="44"/>
      <c r="I21" s="44"/>
      <c r="J21" s="44"/>
    </row>
    <row r="22" spans="1:10" ht="15.75" x14ac:dyDescent="0.25">
      <c r="A22" s="44">
        <v>18</v>
      </c>
      <c r="B22" s="46">
        <v>161000</v>
      </c>
      <c r="C22" s="46">
        <v>2599.9999049999997</v>
      </c>
      <c r="D22" s="46">
        <v>196000</v>
      </c>
      <c r="E22" s="46">
        <v>7199.9998089999999</v>
      </c>
      <c r="F22" s="46">
        <v>13</v>
      </c>
      <c r="G22" s="44"/>
      <c r="H22" s="44"/>
      <c r="I22" s="44"/>
      <c r="J22" s="44"/>
    </row>
    <row r="23" spans="1:10" ht="15.75" x14ac:dyDescent="0.25">
      <c r="A23" s="44">
        <v>19</v>
      </c>
      <c r="B23" s="46">
        <v>397000</v>
      </c>
      <c r="C23" s="46">
        <v>3799.9999519999997</v>
      </c>
      <c r="D23" s="46">
        <v>453000</v>
      </c>
      <c r="E23" s="46">
        <v>10399.999619999999</v>
      </c>
      <c r="F23" s="46">
        <v>7</v>
      </c>
      <c r="G23" s="44"/>
      <c r="H23" s="44"/>
      <c r="I23" s="44"/>
      <c r="J23" s="44"/>
    </row>
    <row r="24" spans="1:10" ht="15.75" x14ac:dyDescent="0.25">
      <c r="A24" s="44">
        <v>20</v>
      </c>
      <c r="B24" s="46">
        <v>497000</v>
      </c>
      <c r="C24" s="46">
        <v>5300.0001910000001</v>
      </c>
      <c r="D24" s="46">
        <v>518000</v>
      </c>
      <c r="E24" s="46">
        <v>11500</v>
      </c>
      <c r="F24" s="46">
        <v>1</v>
      </c>
      <c r="G24" s="44"/>
      <c r="H24" s="44"/>
      <c r="I24" s="44"/>
      <c r="J24" s="44"/>
    </row>
    <row r="25" spans="1:10" ht="15.75" x14ac:dyDescent="0.25">
      <c r="A25" s="44">
        <v>21</v>
      </c>
      <c r="B25" s="46">
        <v>528000</v>
      </c>
      <c r="C25" s="46">
        <v>5599.9999049999997</v>
      </c>
      <c r="D25" s="46">
        <v>615000</v>
      </c>
      <c r="E25" s="46">
        <v>12300.000190000001</v>
      </c>
      <c r="F25" s="46">
        <v>0</v>
      </c>
      <c r="G25" s="44"/>
      <c r="H25" s="44"/>
      <c r="I25" s="44"/>
      <c r="J25" s="44"/>
    </row>
    <row r="26" spans="1:10" ht="15.75" x14ac:dyDescent="0.25">
      <c r="A26" s="44">
        <v>22</v>
      </c>
      <c r="B26" s="46">
        <v>99000</v>
      </c>
      <c r="C26" s="46">
        <v>800.0000119</v>
      </c>
      <c r="D26" s="46">
        <v>278000</v>
      </c>
      <c r="E26" s="46">
        <v>2799.9999519999997</v>
      </c>
      <c r="F26" s="46">
        <v>14</v>
      </c>
      <c r="G26" s="44"/>
      <c r="H26" s="44"/>
      <c r="I26" s="44"/>
      <c r="J26" s="44"/>
    </row>
    <row r="27" spans="1:10" ht="15.75" x14ac:dyDescent="0.25">
      <c r="A27" s="44">
        <v>23</v>
      </c>
      <c r="B27" s="46">
        <v>500</v>
      </c>
      <c r="C27" s="46">
        <v>1100.0000240000002</v>
      </c>
      <c r="D27" s="46">
        <v>142000</v>
      </c>
      <c r="E27" s="46">
        <v>3099.9999049999997</v>
      </c>
      <c r="F27" s="46">
        <v>12</v>
      </c>
      <c r="G27" s="44"/>
      <c r="H27" s="44"/>
      <c r="I27" s="44"/>
      <c r="J27" s="44"/>
    </row>
    <row r="28" spans="1:10" ht="15.75" x14ac:dyDescent="0.25">
      <c r="A28" s="44">
        <v>24</v>
      </c>
      <c r="B28" s="46">
        <v>347000</v>
      </c>
      <c r="C28" s="46">
        <v>3599.9999049999997</v>
      </c>
      <c r="D28" s="46">
        <v>461000</v>
      </c>
      <c r="E28" s="46">
        <v>9600</v>
      </c>
      <c r="F28" s="46">
        <v>6</v>
      </c>
      <c r="G28" s="44"/>
      <c r="H28" s="44"/>
      <c r="I28" s="44"/>
      <c r="J28" s="44"/>
    </row>
    <row r="29" spans="1:10" ht="15.75" x14ac:dyDescent="0.25">
      <c r="A29" s="44">
        <v>25</v>
      </c>
      <c r="B29" s="46">
        <v>341000</v>
      </c>
      <c r="C29" s="46">
        <v>3500</v>
      </c>
      <c r="D29" s="46">
        <v>382000</v>
      </c>
      <c r="E29" s="46">
        <v>9800.000191000001</v>
      </c>
      <c r="F29" s="46">
        <v>5</v>
      </c>
      <c r="G29" s="44"/>
      <c r="H29" s="44"/>
      <c r="I29" s="44"/>
      <c r="J29" s="44"/>
    </row>
    <row r="30" spans="1:10" ht="15.75" x14ac:dyDescent="0.25">
      <c r="A30" s="44">
        <v>26</v>
      </c>
      <c r="B30" s="46">
        <v>507000</v>
      </c>
      <c r="C30" s="46">
        <v>5099.9999049999997</v>
      </c>
      <c r="D30" s="46">
        <v>590000</v>
      </c>
      <c r="E30" s="46">
        <v>12000</v>
      </c>
      <c r="F30" s="46">
        <v>0</v>
      </c>
      <c r="G30" s="44"/>
      <c r="H30" s="44"/>
      <c r="I30" s="44"/>
      <c r="J30" s="44"/>
    </row>
    <row r="31" spans="1:10" ht="15.75" x14ac:dyDescent="0.25">
      <c r="A31" s="44">
        <v>27</v>
      </c>
      <c r="B31" s="46">
        <v>400000</v>
      </c>
      <c r="C31" s="46">
        <v>8600</v>
      </c>
      <c r="D31" s="46">
        <v>517000</v>
      </c>
      <c r="E31" s="46">
        <v>7000</v>
      </c>
      <c r="F31" s="46">
        <v>8</v>
      </c>
      <c r="G31" s="44"/>
      <c r="H31" s="44"/>
      <c r="I31" s="44"/>
      <c r="J31" s="44"/>
    </row>
    <row r="32" spans="1:10" ht="15.75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31.5" x14ac:dyDescent="0.25">
      <c r="A33" s="44"/>
      <c r="B33" s="44"/>
      <c r="C33" s="44"/>
      <c r="D33" s="44"/>
      <c r="E33" s="45" t="s">
        <v>73</v>
      </c>
      <c r="F33" s="45" t="s">
        <v>74</v>
      </c>
      <c r="G33" s="45" t="s">
        <v>75</v>
      </c>
      <c r="H33" s="45" t="s">
        <v>76</v>
      </c>
      <c r="I33" s="44"/>
      <c r="J33" s="44"/>
    </row>
    <row r="34" spans="1:10" ht="15.75" x14ac:dyDescent="0.25">
      <c r="A34" s="44">
        <v>1</v>
      </c>
      <c r="B34" s="44" t="s">
        <v>77</v>
      </c>
      <c r="C34" s="44"/>
      <c r="D34" s="44" t="s">
        <v>1</v>
      </c>
      <c r="E34" s="47">
        <f>CORREL($B5:$B31,C5:C31)</f>
        <v>0.89409208080468794</v>
      </c>
      <c r="F34" s="47">
        <f t="shared" ref="F34:H34" si="0">CORREL($B5:$B31,D5:D31)</f>
        <v>0.94550362547614653</v>
      </c>
      <c r="G34" s="47">
        <f t="shared" si="0"/>
        <v>0.91402407460007484</v>
      </c>
      <c r="H34" s="47">
        <f t="shared" si="0"/>
        <v>-0.91223639210945762</v>
      </c>
      <c r="I34" s="44"/>
      <c r="J34" s="44"/>
    </row>
    <row r="35" spans="1:10" ht="15.75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15.75" x14ac:dyDescent="0.25">
      <c r="A36" s="44">
        <v>2</v>
      </c>
      <c r="B36" s="44"/>
      <c r="C36" s="44" t="s">
        <v>78</v>
      </c>
      <c r="D36" s="44"/>
      <c r="E36" s="44"/>
      <c r="F36" s="44"/>
      <c r="G36" s="44"/>
      <c r="H36" s="44"/>
      <c r="I36" s="44"/>
      <c r="J36" s="44"/>
    </row>
    <row r="37" spans="1:10" ht="15.75" x14ac:dyDescent="0.25">
      <c r="A37" s="44">
        <v>3</v>
      </c>
      <c r="B37" s="44"/>
      <c r="C37" s="44" t="s">
        <v>79</v>
      </c>
      <c r="D37" s="44"/>
      <c r="E37" s="44"/>
      <c r="F37" s="44"/>
      <c r="G37" s="44"/>
      <c r="H37" s="44"/>
      <c r="I37" s="44"/>
      <c r="J37" s="44"/>
    </row>
    <row r="38" spans="1:10" ht="15.75" x14ac:dyDescent="0.25">
      <c r="A38" s="44"/>
      <c r="B38" s="44"/>
      <c r="C38" s="44" t="s">
        <v>80</v>
      </c>
      <c r="D38" s="44"/>
      <c r="E38" s="44"/>
      <c r="F38" s="44"/>
      <c r="G38" s="44"/>
      <c r="H38" s="44"/>
      <c r="I38" s="44"/>
      <c r="J38" s="44"/>
    </row>
    <row r="39" spans="1:10" ht="15.75" x14ac:dyDescent="0.25">
      <c r="A39" s="44"/>
      <c r="B39" s="44"/>
      <c r="C39" s="44" t="s">
        <v>81</v>
      </c>
      <c r="D39" s="44"/>
      <c r="E39" s="44"/>
      <c r="F39" s="44"/>
      <c r="G39" s="44"/>
      <c r="H39" s="44"/>
      <c r="I39" s="44"/>
      <c r="J39" s="44"/>
    </row>
    <row r="40" spans="1:10" ht="15.75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0" ht="15.75" x14ac:dyDescent="0.25">
      <c r="A41" s="44">
        <v>4</v>
      </c>
      <c r="B41" s="44"/>
      <c r="C41" s="44" t="s">
        <v>82</v>
      </c>
      <c r="D41" s="44"/>
      <c r="E41" s="44"/>
      <c r="F41" s="44"/>
      <c r="G41" s="44"/>
      <c r="H41" s="44"/>
      <c r="I41" s="44"/>
      <c r="J41" s="44"/>
    </row>
    <row r="42" spans="1:10" ht="15.75" x14ac:dyDescent="0.25">
      <c r="A42" s="44"/>
      <c r="B42" s="44"/>
      <c r="C42" s="44" t="s">
        <v>83</v>
      </c>
      <c r="D42" s="44"/>
      <c r="E42" s="44"/>
      <c r="F42" s="44"/>
      <c r="G42" s="44"/>
      <c r="H42" s="44"/>
      <c r="I42" s="44"/>
      <c r="J42" s="44"/>
    </row>
    <row r="43" spans="1:10" ht="15.75" x14ac:dyDescent="0.25">
      <c r="A43" s="44"/>
      <c r="B43" s="44" t="s">
        <v>72</v>
      </c>
      <c r="C43" s="44" t="s">
        <v>74</v>
      </c>
      <c r="D43" s="44" t="s">
        <v>1</v>
      </c>
      <c r="E43" s="44"/>
      <c r="F43" s="44"/>
      <c r="G43" s="44"/>
      <c r="H43" s="44"/>
      <c r="I43" s="44"/>
      <c r="J43" s="44"/>
    </row>
    <row r="44" spans="1:10" ht="15.75" x14ac:dyDescent="0.25">
      <c r="A44" s="44"/>
      <c r="B44" s="44">
        <f>A5</f>
        <v>1</v>
      </c>
      <c r="C44" s="48">
        <f>D5</f>
        <v>294000</v>
      </c>
      <c r="D44" s="48">
        <f>B5</f>
        <v>231000</v>
      </c>
      <c r="E44" s="44"/>
      <c r="F44" s="44" t="s">
        <v>84</v>
      </c>
      <c r="G44" s="44"/>
      <c r="H44" s="44"/>
      <c r="I44" s="44"/>
      <c r="J44" s="44"/>
    </row>
    <row r="45" spans="1:10" ht="15.75" x14ac:dyDescent="0.25">
      <c r="A45" s="44"/>
      <c r="B45" s="44">
        <f t="shared" ref="B45:B70" si="1">A6</f>
        <v>2</v>
      </c>
      <c r="C45" s="48">
        <f t="shared" ref="C45:C70" si="2">D6</f>
        <v>232000</v>
      </c>
      <c r="D45" s="48">
        <f t="shared" ref="D45:D70" si="3">B6</f>
        <v>156000</v>
      </c>
      <c r="E45" s="44"/>
      <c r="F45" s="44" t="s">
        <v>85</v>
      </c>
      <c r="G45" s="44"/>
      <c r="H45" s="44"/>
      <c r="I45" s="44"/>
      <c r="J45" s="44"/>
    </row>
    <row r="46" spans="1:10" ht="15.75" x14ac:dyDescent="0.25">
      <c r="A46" s="44"/>
      <c r="B46" s="44">
        <f t="shared" si="1"/>
        <v>3</v>
      </c>
      <c r="C46" s="48">
        <f t="shared" si="2"/>
        <v>149000</v>
      </c>
      <c r="D46" s="48">
        <f t="shared" si="3"/>
        <v>10000</v>
      </c>
      <c r="E46" s="44"/>
      <c r="F46" s="44" t="s">
        <v>86</v>
      </c>
      <c r="G46" s="44"/>
      <c r="H46" s="44"/>
      <c r="I46" s="44"/>
      <c r="J46" s="44"/>
    </row>
    <row r="47" spans="1:10" ht="15.75" x14ac:dyDescent="0.25">
      <c r="A47" s="44"/>
      <c r="B47" s="44">
        <f t="shared" si="1"/>
        <v>4</v>
      </c>
      <c r="C47" s="48">
        <f t="shared" si="2"/>
        <v>600000</v>
      </c>
      <c r="D47" s="48">
        <f t="shared" si="3"/>
        <v>519000</v>
      </c>
      <c r="E47" s="44"/>
      <c r="F47" s="44" t="s">
        <v>87</v>
      </c>
      <c r="G47" s="44"/>
      <c r="H47" s="44"/>
      <c r="I47" s="44"/>
      <c r="J47" s="44"/>
    </row>
    <row r="48" spans="1:10" ht="15.75" x14ac:dyDescent="0.25">
      <c r="A48" s="44"/>
      <c r="B48" s="44">
        <f t="shared" si="1"/>
        <v>5</v>
      </c>
      <c r="C48" s="48">
        <f t="shared" si="2"/>
        <v>567000</v>
      </c>
      <c r="D48" s="48">
        <f t="shared" si="3"/>
        <v>437000</v>
      </c>
      <c r="E48" s="44"/>
      <c r="F48" s="44"/>
      <c r="G48" s="44"/>
      <c r="H48" s="44"/>
      <c r="I48" s="44"/>
      <c r="J48" s="44"/>
    </row>
    <row r="49" spans="1:10" ht="15.75" x14ac:dyDescent="0.25">
      <c r="A49" s="44"/>
      <c r="B49" s="44">
        <f t="shared" si="1"/>
        <v>6</v>
      </c>
      <c r="C49" s="48">
        <f t="shared" si="2"/>
        <v>571000</v>
      </c>
      <c r="D49" s="48">
        <f t="shared" si="3"/>
        <v>487000</v>
      </c>
      <c r="E49" s="44"/>
      <c r="F49" s="44"/>
      <c r="G49" s="44"/>
      <c r="H49" s="44"/>
      <c r="I49" s="44"/>
      <c r="J49" s="44"/>
    </row>
    <row r="50" spans="1:10" ht="15.75" x14ac:dyDescent="0.25">
      <c r="A50" s="44"/>
      <c r="B50" s="44">
        <f t="shared" si="1"/>
        <v>7</v>
      </c>
      <c r="C50" s="48">
        <f t="shared" si="2"/>
        <v>512000</v>
      </c>
      <c r="D50" s="48">
        <f t="shared" si="3"/>
        <v>299000</v>
      </c>
      <c r="E50" s="44"/>
      <c r="F50" s="44"/>
      <c r="G50" s="44"/>
      <c r="H50" s="44"/>
      <c r="I50" s="44"/>
      <c r="J50" s="44"/>
    </row>
    <row r="51" spans="1:10" ht="15.75" x14ac:dyDescent="0.25">
      <c r="A51" s="44"/>
      <c r="B51" s="44">
        <f t="shared" si="1"/>
        <v>8</v>
      </c>
      <c r="C51" s="48">
        <f t="shared" si="2"/>
        <v>347000</v>
      </c>
      <c r="D51" s="48">
        <f t="shared" si="3"/>
        <v>195000</v>
      </c>
      <c r="E51" s="44"/>
      <c r="F51" s="44"/>
      <c r="G51" s="44"/>
      <c r="H51" s="44"/>
      <c r="I51" s="44"/>
      <c r="J51" s="44"/>
    </row>
    <row r="52" spans="1:10" ht="15.75" x14ac:dyDescent="0.25">
      <c r="A52" s="44"/>
      <c r="B52" s="44">
        <f t="shared" si="1"/>
        <v>9</v>
      </c>
      <c r="C52" s="48">
        <f t="shared" si="2"/>
        <v>212000</v>
      </c>
      <c r="D52" s="48">
        <f t="shared" si="3"/>
        <v>20000</v>
      </c>
      <c r="E52" s="44"/>
      <c r="F52" s="44"/>
      <c r="G52" s="44" t="s">
        <v>88</v>
      </c>
      <c r="H52" s="44"/>
      <c r="I52" s="44"/>
      <c r="J52" s="44"/>
    </row>
    <row r="53" spans="1:10" ht="15.75" x14ac:dyDescent="0.25">
      <c r="A53" s="44"/>
      <c r="B53" s="44">
        <f t="shared" si="1"/>
        <v>10</v>
      </c>
      <c r="C53" s="48">
        <f t="shared" si="2"/>
        <v>102000</v>
      </c>
      <c r="D53" s="48">
        <f t="shared" si="3"/>
        <v>68000</v>
      </c>
      <c r="E53" s="44"/>
      <c r="F53" s="44"/>
      <c r="G53" s="44"/>
      <c r="H53" s="44"/>
      <c r="I53" s="44"/>
      <c r="J53" s="44"/>
    </row>
    <row r="54" spans="1:10" ht="15.75" x14ac:dyDescent="0.25">
      <c r="A54" s="44"/>
      <c r="B54" s="44">
        <f t="shared" si="1"/>
        <v>11</v>
      </c>
      <c r="C54" s="48">
        <f t="shared" si="2"/>
        <v>788000</v>
      </c>
      <c r="D54" s="48">
        <f t="shared" si="3"/>
        <v>570000</v>
      </c>
      <c r="E54" s="44"/>
      <c r="F54" s="44"/>
      <c r="G54" s="44"/>
      <c r="H54" s="44"/>
      <c r="I54" s="44"/>
      <c r="J54" s="44"/>
    </row>
    <row r="55" spans="1:10" ht="15.75" x14ac:dyDescent="0.25">
      <c r="A55" s="44"/>
      <c r="B55" s="44">
        <f t="shared" si="1"/>
        <v>12</v>
      </c>
      <c r="C55" s="48">
        <f t="shared" si="2"/>
        <v>577000</v>
      </c>
      <c r="D55" s="48">
        <f t="shared" si="3"/>
        <v>428000</v>
      </c>
      <c r="E55" s="44"/>
      <c r="F55" s="44"/>
      <c r="G55" s="44"/>
      <c r="H55" s="44"/>
      <c r="I55" s="44"/>
      <c r="J55" s="44"/>
    </row>
    <row r="56" spans="1:10" ht="15.75" x14ac:dyDescent="0.25">
      <c r="A56" s="44"/>
      <c r="B56" s="44">
        <f t="shared" si="1"/>
        <v>13</v>
      </c>
      <c r="C56" s="48">
        <f t="shared" si="2"/>
        <v>535000</v>
      </c>
      <c r="D56" s="48">
        <f t="shared" si="3"/>
        <v>464000</v>
      </c>
      <c r="E56" s="44"/>
      <c r="F56" s="44"/>
      <c r="G56" s="44"/>
      <c r="H56" s="44"/>
      <c r="I56" s="44"/>
      <c r="J56" s="44"/>
    </row>
    <row r="57" spans="1:10" ht="15.75" x14ac:dyDescent="0.25">
      <c r="A57" s="44"/>
      <c r="B57" s="44">
        <f t="shared" si="1"/>
        <v>14</v>
      </c>
      <c r="C57" s="48">
        <f t="shared" si="2"/>
        <v>163000</v>
      </c>
      <c r="D57" s="48">
        <f t="shared" si="3"/>
        <v>15000</v>
      </c>
      <c r="E57" s="44"/>
      <c r="F57" s="44"/>
      <c r="G57" s="44"/>
      <c r="H57" s="44"/>
      <c r="I57" s="44"/>
      <c r="J57" s="44"/>
    </row>
    <row r="58" spans="1:10" ht="15.75" x14ac:dyDescent="0.25">
      <c r="A58" s="44"/>
      <c r="B58" s="44">
        <f t="shared" si="1"/>
        <v>15</v>
      </c>
      <c r="C58" s="48">
        <f t="shared" si="2"/>
        <v>168000</v>
      </c>
      <c r="D58" s="48">
        <f t="shared" si="3"/>
        <v>65000</v>
      </c>
      <c r="E58" s="44"/>
      <c r="F58" s="44"/>
      <c r="G58" s="44"/>
      <c r="H58" s="44"/>
      <c r="I58" s="44"/>
      <c r="J58" s="44"/>
    </row>
    <row r="59" spans="1:10" ht="15.75" x14ac:dyDescent="0.25">
      <c r="A59" s="44"/>
      <c r="B59" s="44">
        <f t="shared" si="1"/>
        <v>16</v>
      </c>
      <c r="C59" s="48">
        <f t="shared" si="2"/>
        <v>151000</v>
      </c>
      <c r="D59" s="48">
        <f t="shared" si="3"/>
        <v>98000</v>
      </c>
      <c r="E59" s="44"/>
      <c r="F59" s="44"/>
      <c r="G59" s="44"/>
      <c r="H59" s="44"/>
      <c r="I59" s="44"/>
      <c r="J59" s="44"/>
    </row>
    <row r="60" spans="1:10" ht="15.75" x14ac:dyDescent="0.25">
      <c r="A60" s="44"/>
      <c r="B60" s="44">
        <f t="shared" si="1"/>
        <v>17</v>
      </c>
      <c r="C60" s="48">
        <f t="shared" si="2"/>
        <v>342000</v>
      </c>
      <c r="D60" s="48">
        <f t="shared" si="3"/>
        <v>398000</v>
      </c>
      <c r="E60" s="44"/>
      <c r="F60" s="44"/>
      <c r="G60" s="44"/>
      <c r="H60" s="44"/>
      <c r="I60" s="44"/>
      <c r="J60" s="44"/>
    </row>
    <row r="61" spans="1:10" ht="15.75" x14ac:dyDescent="0.25">
      <c r="A61" s="44"/>
      <c r="B61" s="44">
        <f t="shared" si="1"/>
        <v>18</v>
      </c>
      <c r="C61" s="48">
        <f t="shared" si="2"/>
        <v>196000</v>
      </c>
      <c r="D61" s="48">
        <f t="shared" si="3"/>
        <v>161000</v>
      </c>
      <c r="E61" s="44"/>
      <c r="F61" s="44"/>
      <c r="G61" s="44"/>
      <c r="H61" s="44"/>
      <c r="I61" s="44"/>
      <c r="J61" s="44"/>
    </row>
    <row r="62" spans="1:10" ht="15.75" x14ac:dyDescent="0.25">
      <c r="A62" s="44"/>
      <c r="B62" s="44">
        <f t="shared" si="1"/>
        <v>19</v>
      </c>
      <c r="C62" s="48">
        <f t="shared" si="2"/>
        <v>453000</v>
      </c>
      <c r="D62" s="48">
        <f t="shared" si="3"/>
        <v>397000</v>
      </c>
      <c r="E62" s="44"/>
      <c r="F62" s="44"/>
      <c r="G62" s="44"/>
      <c r="H62" s="44"/>
      <c r="I62" s="44"/>
      <c r="J62" s="44"/>
    </row>
    <row r="63" spans="1:10" ht="15.75" x14ac:dyDescent="0.25">
      <c r="A63" s="44"/>
      <c r="B63" s="44">
        <f t="shared" si="1"/>
        <v>20</v>
      </c>
      <c r="C63" s="48">
        <f t="shared" si="2"/>
        <v>518000</v>
      </c>
      <c r="D63" s="48">
        <f t="shared" si="3"/>
        <v>497000</v>
      </c>
      <c r="E63" s="44"/>
      <c r="F63" s="44"/>
      <c r="G63" s="44"/>
      <c r="H63" s="44"/>
      <c r="I63" s="44"/>
      <c r="J63" s="44"/>
    </row>
    <row r="64" spans="1:10" ht="15.75" x14ac:dyDescent="0.25">
      <c r="A64" s="44"/>
      <c r="B64" s="44">
        <f t="shared" si="1"/>
        <v>21</v>
      </c>
      <c r="C64" s="48">
        <f t="shared" si="2"/>
        <v>615000</v>
      </c>
      <c r="D64" s="48">
        <f t="shared" si="3"/>
        <v>528000</v>
      </c>
      <c r="E64" s="44"/>
      <c r="F64" s="44"/>
      <c r="G64" s="44"/>
      <c r="H64" s="44"/>
      <c r="I64" s="44"/>
      <c r="J64" s="44"/>
    </row>
    <row r="65" spans="1:10" ht="15.75" x14ac:dyDescent="0.25">
      <c r="A65" s="44"/>
      <c r="B65" s="44">
        <f t="shared" si="1"/>
        <v>22</v>
      </c>
      <c r="C65" s="48">
        <f t="shared" si="2"/>
        <v>278000</v>
      </c>
      <c r="D65" s="48">
        <f t="shared" si="3"/>
        <v>99000</v>
      </c>
      <c r="E65" s="44"/>
      <c r="F65" s="44"/>
      <c r="G65" s="44"/>
      <c r="H65" s="44"/>
      <c r="I65" s="44"/>
      <c r="J65" s="44"/>
    </row>
    <row r="66" spans="1:10" ht="15.75" x14ac:dyDescent="0.25">
      <c r="A66" s="44"/>
      <c r="B66" s="44">
        <f t="shared" si="1"/>
        <v>23</v>
      </c>
      <c r="C66" s="48">
        <f t="shared" si="2"/>
        <v>142000</v>
      </c>
      <c r="D66" s="48">
        <f t="shared" si="3"/>
        <v>500</v>
      </c>
      <c r="E66" s="44"/>
      <c r="F66" s="44"/>
      <c r="G66" s="44"/>
      <c r="H66" s="44"/>
      <c r="I66" s="44"/>
      <c r="J66" s="44"/>
    </row>
    <row r="67" spans="1:10" ht="15.75" x14ac:dyDescent="0.25">
      <c r="A67" s="44"/>
      <c r="B67" s="44">
        <f t="shared" si="1"/>
        <v>24</v>
      </c>
      <c r="C67" s="48">
        <f t="shared" si="2"/>
        <v>461000</v>
      </c>
      <c r="D67" s="48">
        <f t="shared" si="3"/>
        <v>347000</v>
      </c>
      <c r="E67" s="44"/>
      <c r="F67" s="44"/>
      <c r="G67" s="44"/>
      <c r="H67" s="44"/>
      <c r="I67" s="44"/>
      <c r="J67" s="44"/>
    </row>
    <row r="68" spans="1:10" ht="15.75" x14ac:dyDescent="0.25">
      <c r="A68" s="44"/>
      <c r="B68" s="44">
        <f t="shared" si="1"/>
        <v>25</v>
      </c>
      <c r="C68" s="48">
        <f t="shared" si="2"/>
        <v>382000</v>
      </c>
      <c r="D68" s="48">
        <f t="shared" si="3"/>
        <v>341000</v>
      </c>
      <c r="E68" s="44"/>
      <c r="F68" s="44"/>
      <c r="G68" s="44"/>
      <c r="H68" s="44"/>
      <c r="I68" s="44"/>
      <c r="J68" s="44"/>
    </row>
    <row r="69" spans="1:10" ht="15.75" x14ac:dyDescent="0.25">
      <c r="A69" s="44"/>
      <c r="B69" s="44">
        <f t="shared" si="1"/>
        <v>26</v>
      </c>
      <c r="C69" s="48">
        <f t="shared" si="2"/>
        <v>590000</v>
      </c>
      <c r="D69" s="48">
        <f t="shared" si="3"/>
        <v>507000</v>
      </c>
      <c r="E69" s="44"/>
      <c r="F69" s="44"/>
      <c r="G69" s="44" t="s">
        <v>89</v>
      </c>
      <c r="H69" s="44"/>
      <c r="I69" s="44"/>
      <c r="J69" s="44"/>
    </row>
    <row r="70" spans="1:10" ht="15.75" x14ac:dyDescent="0.25">
      <c r="A70" s="44"/>
      <c r="B70" s="44">
        <f t="shared" si="1"/>
        <v>27</v>
      </c>
      <c r="C70" s="48">
        <f t="shared" si="2"/>
        <v>517000</v>
      </c>
      <c r="D70" s="48">
        <f t="shared" si="3"/>
        <v>400000</v>
      </c>
      <c r="E70" s="44"/>
      <c r="F70" s="44"/>
      <c r="G70" s="44"/>
      <c r="H70" s="44"/>
      <c r="I70" s="44"/>
      <c r="J70" s="44"/>
    </row>
    <row r="71" spans="1:10" ht="15.75" x14ac:dyDescent="0.25">
      <c r="A71" s="44"/>
      <c r="B71" s="44"/>
      <c r="C71" s="48"/>
      <c r="D71" s="48"/>
      <c r="E71" s="44"/>
      <c r="F71" s="44"/>
      <c r="G71" s="44"/>
      <c r="H71" s="44"/>
      <c r="I71" s="44"/>
      <c r="J71" s="44"/>
    </row>
    <row r="72" spans="1:10" ht="15.75" x14ac:dyDescent="0.25">
      <c r="A72" s="44">
        <v>5</v>
      </c>
      <c r="B72" s="44"/>
      <c r="C72" s="48"/>
      <c r="D72" s="48"/>
      <c r="E72" s="44"/>
      <c r="F72" s="44"/>
      <c r="G72" s="44"/>
      <c r="H72" s="44"/>
      <c r="I72" s="44"/>
      <c r="J72" s="44"/>
    </row>
    <row r="73" spans="1:10" ht="15.75" x14ac:dyDescent="0.25">
      <c r="A73" s="44"/>
      <c r="B73" s="44"/>
      <c r="C73" s="48"/>
      <c r="D73" s="48"/>
      <c r="E73" s="44"/>
      <c r="F73" s="44"/>
      <c r="G73" s="44"/>
      <c r="H73" s="44"/>
      <c r="I73" s="44"/>
      <c r="J73" s="44"/>
    </row>
    <row r="74" spans="1:10" ht="15.75" x14ac:dyDescent="0.25">
      <c r="A74" s="44"/>
      <c r="B74" s="44" t="s">
        <v>90</v>
      </c>
      <c r="C74" s="48"/>
      <c r="D74" s="48"/>
      <c r="E74" s="44"/>
      <c r="F74" s="44"/>
      <c r="G74" s="44"/>
      <c r="H74" s="44"/>
      <c r="I74" s="44"/>
      <c r="J74" s="44"/>
    </row>
    <row r="75" spans="1:10" ht="15.75" x14ac:dyDescent="0.25">
      <c r="A75" s="44"/>
      <c r="B75" s="44" t="s">
        <v>91</v>
      </c>
      <c r="C75" s="48"/>
      <c r="D75" s="48"/>
      <c r="E75" s="44"/>
      <c r="F75" s="44"/>
      <c r="G75" s="44"/>
      <c r="H75" s="44"/>
      <c r="I75" s="44"/>
      <c r="J75" s="44"/>
    </row>
    <row r="76" spans="1:10" ht="15.75" x14ac:dyDescent="0.25">
      <c r="A76" s="44"/>
      <c r="B76" s="44" t="s">
        <v>92</v>
      </c>
      <c r="C76" s="48"/>
      <c r="D76" s="48"/>
      <c r="E76" s="44"/>
      <c r="F76" s="44"/>
      <c r="G76" s="44"/>
      <c r="H76" s="44"/>
      <c r="I76" s="44"/>
      <c r="J76" s="44"/>
    </row>
    <row r="77" spans="1:10" ht="15.75" x14ac:dyDescent="0.25">
      <c r="A77" s="44"/>
      <c r="B77" s="44" t="s">
        <v>93</v>
      </c>
      <c r="C77" s="48"/>
      <c r="D77" s="48"/>
      <c r="E77" s="44"/>
      <c r="F77" s="44"/>
      <c r="G77" s="44"/>
      <c r="H77" s="44"/>
      <c r="I77" s="44"/>
      <c r="J77" s="44"/>
    </row>
    <row r="78" spans="1:10" ht="15.75" x14ac:dyDescent="0.25">
      <c r="A78" s="44"/>
      <c r="B78" s="44" t="s">
        <v>94</v>
      </c>
      <c r="C78" s="48"/>
      <c r="D78" s="48"/>
      <c r="E78" s="44"/>
      <c r="F78" s="44"/>
      <c r="G78" s="44"/>
      <c r="H78" s="44"/>
      <c r="I78" s="44"/>
      <c r="J78" s="44"/>
    </row>
    <row r="79" spans="1:10" ht="15.75" x14ac:dyDescent="0.25">
      <c r="A79" s="44"/>
      <c r="B79" s="44" t="s">
        <v>95</v>
      </c>
      <c r="C79" s="48"/>
      <c r="D79" s="48"/>
      <c r="E79" s="44"/>
      <c r="F79" s="44"/>
      <c r="G79" s="44"/>
      <c r="H79" s="44"/>
      <c r="I79" s="44"/>
      <c r="J79" s="44"/>
    </row>
    <row r="80" spans="1:10" ht="15.75" x14ac:dyDescent="0.25">
      <c r="A80" s="44"/>
      <c r="B80" s="44"/>
      <c r="C80" s="48"/>
      <c r="D80" s="48"/>
      <c r="E80" s="44"/>
      <c r="F80" s="44"/>
      <c r="G80" s="44"/>
      <c r="H80" s="44"/>
      <c r="I80" s="44"/>
      <c r="J80" s="44"/>
    </row>
    <row r="81" spans="1:10" ht="15.75" x14ac:dyDescent="0.25">
      <c r="A81" s="44"/>
      <c r="B81" s="44"/>
      <c r="C81" s="48"/>
      <c r="D81" s="48"/>
      <c r="E81" s="44"/>
      <c r="F81" s="44"/>
      <c r="G81" s="44"/>
      <c r="H81" s="44"/>
      <c r="I81" s="44"/>
      <c r="J81" s="44"/>
    </row>
    <row r="82" spans="1:10" ht="15.75" x14ac:dyDescent="0.25">
      <c r="A82" s="44">
        <v>6</v>
      </c>
      <c r="B82" s="44" t="s">
        <v>96</v>
      </c>
      <c r="C82" s="49">
        <f>SLOPE(D44:D70,C44:C70)</f>
        <v>0.9499252065823196</v>
      </c>
      <c r="D82" s="48"/>
      <c r="E82" s="44"/>
      <c r="F82" s="44"/>
      <c r="G82" s="44"/>
      <c r="H82" s="44"/>
      <c r="I82" s="44"/>
      <c r="J82" s="44"/>
    </row>
    <row r="83" spans="1:10" ht="15.75" x14ac:dyDescent="0.25">
      <c r="A83" s="44"/>
      <c r="B83" s="44" t="s">
        <v>97</v>
      </c>
      <c r="C83" s="48">
        <f>INTERCEPT(D44:D70,C44:C70)</f>
        <v>-81504.352269045427</v>
      </c>
      <c r="D83" s="48"/>
      <c r="E83" s="44"/>
      <c r="F83" s="44"/>
      <c r="G83" s="44"/>
      <c r="H83" s="44"/>
      <c r="I83" s="44"/>
      <c r="J83" s="44"/>
    </row>
    <row r="84" spans="1:10" ht="15.75" x14ac:dyDescent="0.25">
      <c r="A84" s="44"/>
      <c r="B84" s="44"/>
      <c r="C84" s="48"/>
      <c r="D84" s="48"/>
      <c r="E84" s="44"/>
      <c r="F84" s="44"/>
      <c r="G84" s="44"/>
      <c r="H84" s="44"/>
      <c r="I84" s="44"/>
      <c r="J84" s="44"/>
    </row>
    <row r="85" spans="1:10" ht="15.75" x14ac:dyDescent="0.25">
      <c r="A85" s="44"/>
      <c r="B85" s="70" t="s">
        <v>98</v>
      </c>
      <c r="C85" s="70"/>
      <c r="D85" s="70"/>
      <c r="E85" s="44"/>
      <c r="F85" s="44"/>
      <c r="G85" s="44"/>
      <c r="H85" s="44"/>
      <c r="I85" s="44"/>
      <c r="J85" s="44"/>
    </row>
    <row r="86" spans="1:10" ht="15.75" x14ac:dyDescent="0.25">
      <c r="A86" s="44"/>
      <c r="B86" s="70"/>
      <c r="C86" s="70"/>
      <c r="D86" s="70"/>
      <c r="E86" s="44"/>
      <c r="F86" s="44"/>
      <c r="G86" s="44"/>
      <c r="H86" s="44"/>
      <c r="I86" s="44"/>
      <c r="J86" s="44"/>
    </row>
    <row r="87" spans="1:10" ht="15.75" x14ac:dyDescent="0.25">
      <c r="A87" s="44"/>
      <c r="B87" s="70"/>
      <c r="C87" s="70"/>
      <c r="D87" s="70"/>
      <c r="E87" s="44"/>
      <c r="F87" s="44"/>
      <c r="G87" s="44"/>
      <c r="H87" s="44"/>
      <c r="I87" s="44"/>
      <c r="J87" s="44"/>
    </row>
    <row r="88" spans="1:10" ht="15.75" x14ac:dyDescent="0.25">
      <c r="A88" s="44"/>
      <c r="B88" s="70"/>
      <c r="C88" s="70"/>
      <c r="D88" s="70"/>
      <c r="E88" s="44"/>
      <c r="F88" s="44"/>
      <c r="G88" s="44"/>
      <c r="H88" s="44"/>
      <c r="I88" s="44"/>
      <c r="J88" s="44"/>
    </row>
    <row r="89" spans="1:10" ht="15.75" x14ac:dyDescent="0.25">
      <c r="A89" s="44"/>
      <c r="B89" s="44"/>
      <c r="C89" s="48"/>
      <c r="D89" s="48"/>
      <c r="E89" s="44"/>
      <c r="F89" s="44"/>
      <c r="G89" s="44"/>
      <c r="H89" s="44"/>
      <c r="I89" s="44"/>
      <c r="J89" s="44"/>
    </row>
    <row r="90" spans="1:10" ht="15.75" x14ac:dyDescent="0.25">
      <c r="A90" s="44">
        <v>7</v>
      </c>
      <c r="B90" s="44" t="s">
        <v>99</v>
      </c>
      <c r="C90" s="48"/>
      <c r="D90" s="48"/>
      <c r="E90" s="44"/>
      <c r="F90" s="44"/>
      <c r="G90" s="44"/>
      <c r="H90" s="44"/>
      <c r="I90" s="44"/>
      <c r="J90" s="44"/>
    </row>
    <row r="91" spans="1:10" ht="15.75" x14ac:dyDescent="0.25">
      <c r="A91" s="44"/>
      <c r="B91" s="44" t="s">
        <v>100</v>
      </c>
      <c r="C91" s="48"/>
      <c r="D91" s="48"/>
      <c r="E91" s="44"/>
      <c r="F91" s="44"/>
      <c r="G91" s="44"/>
      <c r="H91" s="44"/>
      <c r="I91" s="44"/>
      <c r="J91" s="44"/>
    </row>
    <row r="92" spans="1:10" ht="15.75" x14ac:dyDescent="0.25">
      <c r="A92" s="44"/>
      <c r="B92" s="44" t="s">
        <v>101</v>
      </c>
      <c r="C92" s="48"/>
      <c r="D92" s="48"/>
      <c r="E92" s="44"/>
      <c r="F92" s="44"/>
      <c r="G92" s="44"/>
      <c r="H92" s="44"/>
      <c r="I92" s="44"/>
      <c r="J92" s="44"/>
    </row>
    <row r="93" spans="1:10" ht="15.75" x14ac:dyDescent="0.25">
      <c r="A93" s="44"/>
      <c r="B93" s="44" t="s">
        <v>102</v>
      </c>
      <c r="C93" s="48"/>
      <c r="D93" s="48"/>
      <c r="E93" s="44"/>
      <c r="F93" s="44"/>
      <c r="G93" s="44"/>
      <c r="H93" s="44"/>
      <c r="I93" s="44"/>
      <c r="J93" s="44"/>
    </row>
    <row r="94" spans="1:10" ht="15.75" x14ac:dyDescent="0.25">
      <c r="A94" s="44"/>
      <c r="B94" s="44"/>
      <c r="C94" s="48"/>
      <c r="D94" s="48"/>
      <c r="E94" s="44"/>
      <c r="F94" s="44"/>
      <c r="G94" s="44"/>
      <c r="H94" s="44"/>
      <c r="I94" s="44"/>
      <c r="J94" s="44"/>
    </row>
    <row r="95" spans="1:10" ht="15.75" x14ac:dyDescent="0.25">
      <c r="A95" s="44"/>
      <c r="B95" s="44"/>
      <c r="C95" s="48"/>
      <c r="D95" s="48"/>
      <c r="E95" s="44"/>
      <c r="F95" s="44"/>
      <c r="G95" s="44"/>
      <c r="H95" s="44"/>
      <c r="I95" s="44"/>
      <c r="J95" s="44"/>
    </row>
    <row r="96" spans="1:10" ht="15.75" x14ac:dyDescent="0.25">
      <c r="A96" s="44">
        <v>8</v>
      </c>
      <c r="B96" s="44" t="s">
        <v>103</v>
      </c>
      <c r="C96" s="48"/>
      <c r="D96" s="48"/>
      <c r="E96" s="44"/>
      <c r="F96" s="44"/>
      <c r="G96" s="44"/>
      <c r="H96" s="44"/>
      <c r="I96" s="44"/>
      <c r="J96" s="44"/>
    </row>
    <row r="97" spans="1:10" ht="15.75" x14ac:dyDescent="0.25">
      <c r="A97" s="44"/>
      <c r="B97" s="44" t="s">
        <v>104</v>
      </c>
      <c r="C97" s="48"/>
      <c r="D97" s="48"/>
      <c r="E97" s="44"/>
      <c r="F97" s="44"/>
      <c r="G97" s="44"/>
      <c r="H97" s="44"/>
      <c r="I97" s="44"/>
      <c r="J97" s="44"/>
    </row>
    <row r="98" spans="1:10" ht="15.75" x14ac:dyDescent="0.25">
      <c r="A98" s="44"/>
      <c r="B98" s="44"/>
      <c r="C98" s="48"/>
      <c r="D98" s="48"/>
      <c r="E98" s="44"/>
      <c r="F98" s="44"/>
      <c r="G98" s="44"/>
      <c r="H98" s="44"/>
      <c r="I98" s="44"/>
      <c r="J98" s="44"/>
    </row>
    <row r="99" spans="1:10" ht="15.75" x14ac:dyDescent="0.25">
      <c r="A99" s="44"/>
      <c r="B99" s="44" t="s">
        <v>105</v>
      </c>
      <c r="C99" s="48"/>
      <c r="D99" s="48"/>
      <c r="E99" s="44"/>
      <c r="F99" s="44"/>
      <c r="G99" s="44"/>
      <c r="H99" s="44"/>
      <c r="I99" s="44"/>
      <c r="J99" s="44"/>
    </row>
    <row r="100" spans="1:10" ht="15.75" x14ac:dyDescent="0.25">
      <c r="A100" s="44"/>
      <c r="B100" s="44"/>
      <c r="C100" s="44" t="s">
        <v>1</v>
      </c>
      <c r="D100" s="48" t="s">
        <v>106</v>
      </c>
      <c r="E100" s="44" t="s">
        <v>107</v>
      </c>
      <c r="F100" s="44" t="s">
        <v>108</v>
      </c>
      <c r="G100" s="44"/>
      <c r="H100" s="44"/>
      <c r="I100" s="44"/>
      <c r="J100" s="44"/>
    </row>
    <row r="101" spans="1:10" ht="15.75" x14ac:dyDescent="0.25">
      <c r="A101" s="44"/>
      <c r="B101" s="48" t="s">
        <v>73</v>
      </c>
      <c r="C101" s="49">
        <v>0.89409208080468794</v>
      </c>
      <c r="D101" s="48">
        <v>27</v>
      </c>
      <c r="E101" s="50">
        <v>9.9812999999999992</v>
      </c>
      <c r="F101" s="50">
        <v>0</v>
      </c>
      <c r="G101" s="44"/>
      <c r="H101" s="44"/>
      <c r="I101" s="44"/>
      <c r="J101" s="44"/>
    </row>
    <row r="102" spans="1:10" ht="15.75" x14ac:dyDescent="0.25">
      <c r="A102" s="44"/>
      <c r="B102" s="48" t="s">
        <v>74</v>
      </c>
      <c r="C102" s="49">
        <v>0.94550362547614653</v>
      </c>
      <c r="D102" s="48">
        <v>27</v>
      </c>
      <c r="E102" s="50">
        <v>14.5189</v>
      </c>
      <c r="F102" s="50">
        <v>0</v>
      </c>
      <c r="G102" s="44"/>
      <c r="H102" s="44"/>
      <c r="I102" s="44"/>
      <c r="J102" s="44"/>
    </row>
    <row r="103" spans="1:10" ht="15.75" x14ac:dyDescent="0.25">
      <c r="A103" s="44"/>
      <c r="B103" s="44" t="s">
        <v>75</v>
      </c>
      <c r="C103" s="49">
        <v>0.91402407460007484</v>
      </c>
      <c r="D103" s="48">
        <v>27</v>
      </c>
      <c r="E103" s="50">
        <v>11.2659</v>
      </c>
      <c r="F103" s="50">
        <v>0</v>
      </c>
      <c r="G103" s="44"/>
      <c r="H103" s="44"/>
      <c r="I103" s="44"/>
      <c r="J103" s="44"/>
    </row>
    <row r="104" spans="1:10" ht="31.5" x14ac:dyDescent="0.25">
      <c r="A104" s="44"/>
      <c r="B104" s="51" t="s">
        <v>76</v>
      </c>
      <c r="C104" s="49">
        <v>-0.91223639210945762</v>
      </c>
      <c r="D104" s="48">
        <v>27</v>
      </c>
      <c r="E104" s="50">
        <v>11.134</v>
      </c>
      <c r="F104" s="50">
        <v>0</v>
      </c>
      <c r="G104" s="44"/>
      <c r="H104" s="44"/>
      <c r="I104" s="44"/>
      <c r="J104" s="44"/>
    </row>
    <row r="105" spans="1:10" ht="15.75" x14ac:dyDescent="0.25">
      <c r="A105" s="44"/>
      <c r="B105" s="44"/>
      <c r="C105" s="48"/>
      <c r="D105" s="48"/>
      <c r="E105" s="44"/>
      <c r="F105" s="44"/>
      <c r="G105" s="44"/>
      <c r="H105" s="44"/>
      <c r="I105" s="44"/>
      <c r="J105" s="44"/>
    </row>
    <row r="106" spans="1:10" ht="15.75" x14ac:dyDescent="0.25">
      <c r="A106" s="44"/>
      <c r="B106" s="44" t="s">
        <v>109</v>
      </c>
      <c r="C106" s="48"/>
      <c r="D106" s="48"/>
      <c r="E106" s="44"/>
      <c r="F106" s="44"/>
      <c r="G106" s="44"/>
      <c r="H106" s="44"/>
      <c r="I106" s="44"/>
      <c r="J106" s="44"/>
    </row>
    <row r="107" spans="1:10" ht="15.75" x14ac:dyDescent="0.25">
      <c r="A107" s="44"/>
      <c r="B107" s="44" t="s">
        <v>110</v>
      </c>
      <c r="C107" s="48"/>
      <c r="D107" s="48"/>
      <c r="E107" s="44"/>
      <c r="F107" s="44"/>
      <c r="G107" s="44"/>
      <c r="H107" s="44"/>
      <c r="I107" s="44"/>
      <c r="J107" s="44"/>
    </row>
    <row r="108" spans="1:10" ht="15.75" x14ac:dyDescent="0.25">
      <c r="A108" s="44"/>
      <c r="B108" s="44" t="s">
        <v>111</v>
      </c>
      <c r="C108" s="48"/>
      <c r="D108" s="48"/>
      <c r="E108" s="44"/>
      <c r="F108" s="44"/>
      <c r="G108" s="44"/>
      <c r="H108" s="44"/>
      <c r="I108" s="44"/>
      <c r="J108" s="44"/>
    </row>
    <row r="109" spans="1:10" ht="15.75" x14ac:dyDescent="0.25">
      <c r="A109" s="44"/>
      <c r="B109" s="44"/>
      <c r="C109" s="48"/>
      <c r="D109" s="48"/>
      <c r="E109" s="44"/>
      <c r="F109" s="44"/>
      <c r="G109" s="44"/>
      <c r="H109" s="44"/>
      <c r="I109" s="44"/>
      <c r="J109" s="44"/>
    </row>
    <row r="110" spans="1:10" ht="15.75" x14ac:dyDescent="0.25">
      <c r="A110" s="44">
        <v>9</v>
      </c>
      <c r="B110" s="44" t="s">
        <v>112</v>
      </c>
      <c r="C110" s="48"/>
      <c r="D110" s="48"/>
      <c r="E110" s="44"/>
      <c r="F110" s="44"/>
      <c r="G110" s="44"/>
      <c r="H110" s="44"/>
      <c r="I110" s="44"/>
      <c r="J110" s="44"/>
    </row>
    <row r="111" spans="1:10" ht="15.75" x14ac:dyDescent="0.25">
      <c r="A111" s="44"/>
      <c r="B111" s="44" t="s">
        <v>113</v>
      </c>
      <c r="C111" s="48"/>
      <c r="D111" s="48"/>
      <c r="E111" s="44"/>
      <c r="F111" s="44"/>
      <c r="G111" s="44"/>
      <c r="H111" s="44"/>
      <c r="I111" s="44"/>
      <c r="J111" s="44"/>
    </row>
    <row r="112" spans="1:10" ht="15.75" x14ac:dyDescent="0.25">
      <c r="A112" s="44"/>
      <c r="B112" s="44" t="s">
        <v>114</v>
      </c>
      <c r="C112" s="48"/>
      <c r="D112" s="48"/>
      <c r="E112" s="44"/>
      <c r="F112" s="44"/>
      <c r="G112" s="44"/>
      <c r="H112" s="44"/>
      <c r="I112" s="44"/>
      <c r="J112" s="44"/>
    </row>
    <row r="113" spans="1:10" ht="15.75" x14ac:dyDescent="0.25">
      <c r="A113" s="44"/>
      <c r="B113" s="44" t="s">
        <v>115</v>
      </c>
      <c r="C113" s="48"/>
      <c r="D113" s="48"/>
      <c r="E113" s="44"/>
      <c r="F113" s="44"/>
      <c r="G113" s="44"/>
      <c r="H113" s="44"/>
      <c r="I113" s="44"/>
      <c r="J113" s="44"/>
    </row>
    <row r="114" spans="1:10" ht="15.75" x14ac:dyDescent="0.25">
      <c r="A114" s="44"/>
      <c r="B114" s="44" t="s">
        <v>116</v>
      </c>
      <c r="C114" s="48"/>
      <c r="D114" s="48"/>
      <c r="E114" s="44"/>
      <c r="F114" s="44"/>
      <c r="G114" s="44"/>
      <c r="H114" s="44"/>
      <c r="I114" s="44"/>
      <c r="J114" s="44"/>
    </row>
    <row r="115" spans="1:10" ht="15.75" x14ac:dyDescent="0.25">
      <c r="A115" s="44"/>
      <c r="B115" s="44" t="s">
        <v>74</v>
      </c>
      <c r="C115" s="48">
        <v>300000</v>
      </c>
      <c r="D115" s="48"/>
      <c r="E115" s="44"/>
      <c r="F115" s="44"/>
      <c r="G115" s="44"/>
      <c r="H115" s="44"/>
      <c r="I115" s="44"/>
      <c r="J115" s="44"/>
    </row>
    <row r="116" spans="1:10" ht="15.75" x14ac:dyDescent="0.25">
      <c r="A116" s="44"/>
      <c r="B116" s="44"/>
      <c r="C116" s="48">
        <v>350000</v>
      </c>
      <c r="D116" s="48"/>
      <c r="E116" s="44"/>
      <c r="F116" s="44"/>
      <c r="G116" s="44"/>
      <c r="H116" s="44"/>
      <c r="I116" s="44"/>
      <c r="J116" s="44"/>
    </row>
    <row r="117" spans="1:10" ht="15.75" x14ac:dyDescent="0.25">
      <c r="A117" s="44"/>
      <c r="B117" s="44" t="s">
        <v>117</v>
      </c>
      <c r="C117" s="48">
        <f>C83+C82*C115</f>
        <v>203473.20970565046</v>
      </c>
      <c r="D117" s="48"/>
      <c r="E117" s="44"/>
      <c r="F117" s="44"/>
      <c r="G117" s="44"/>
      <c r="H117" s="44"/>
      <c r="I117" s="44"/>
      <c r="J117" s="44"/>
    </row>
    <row r="118" spans="1:10" ht="15.75" x14ac:dyDescent="0.25">
      <c r="A118" s="44"/>
      <c r="B118" s="44" t="s">
        <v>118</v>
      </c>
      <c r="C118" s="48">
        <f>FORECAST(C115,D44:D70,C44:C70)</f>
        <v>203473.20970565046</v>
      </c>
      <c r="D118" s="48"/>
      <c r="E118" s="44"/>
      <c r="F118" s="44"/>
      <c r="G118" s="44"/>
      <c r="H118" s="44"/>
      <c r="I118" s="44"/>
      <c r="J118" s="44"/>
    </row>
    <row r="119" spans="1:10" ht="15.75" x14ac:dyDescent="0.25">
      <c r="A119" s="44"/>
      <c r="B119" s="44" t="s">
        <v>119</v>
      </c>
      <c r="C119" s="48">
        <f>TREND(D44:D70,C44:C70,C115)</f>
        <v>203473.20970565046</v>
      </c>
      <c r="D119" s="48"/>
      <c r="E119" s="44"/>
      <c r="F119" s="44"/>
      <c r="G119" s="44"/>
      <c r="H119" s="44"/>
      <c r="I119" s="44"/>
      <c r="J119" s="44"/>
    </row>
    <row r="120" spans="1:10" ht="15.75" x14ac:dyDescent="0.25">
      <c r="A120" s="44"/>
      <c r="B120" s="44"/>
      <c r="C120" s="48"/>
      <c r="D120" s="48"/>
      <c r="E120" s="44"/>
      <c r="F120" s="44"/>
      <c r="G120" s="44"/>
      <c r="H120" s="44"/>
      <c r="I120" s="44"/>
      <c r="J120" s="44"/>
    </row>
    <row r="121" spans="1:10" ht="15.75" x14ac:dyDescent="0.25">
      <c r="A121" s="44"/>
      <c r="B121" s="44" t="s">
        <v>120</v>
      </c>
      <c r="C121" s="48"/>
      <c r="D121" s="48"/>
      <c r="E121" s="44"/>
      <c r="F121" s="44"/>
      <c r="G121" s="44"/>
      <c r="H121" s="44"/>
      <c r="I121" s="44"/>
      <c r="J121" s="44"/>
    </row>
    <row r="122" spans="1:10" ht="15.75" x14ac:dyDescent="0.25">
      <c r="A122" s="44"/>
      <c r="B122" s="44"/>
      <c r="C122" s="48"/>
      <c r="D122" s="48"/>
      <c r="E122" s="44"/>
      <c r="F122" s="44"/>
      <c r="G122" s="44"/>
      <c r="H122" s="44"/>
      <c r="I122" s="44"/>
      <c r="J122" s="44"/>
    </row>
    <row r="123" spans="1:10" ht="15.75" x14ac:dyDescent="0.25">
      <c r="A123" s="44"/>
      <c r="B123" s="44" t="s">
        <v>121</v>
      </c>
      <c r="C123" s="44"/>
      <c r="D123" s="44"/>
      <c r="E123" s="44"/>
      <c r="F123" s="44"/>
      <c r="G123" s="44"/>
      <c r="H123" s="44"/>
      <c r="I123" s="44"/>
      <c r="J123" s="44"/>
    </row>
    <row r="124" spans="1:10" ht="15.75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ht="15.75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ht="15.75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ht="15.75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ht="15.75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</sheetData>
  <mergeCells count="1">
    <mergeCell ref="B85:D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7" sqref="A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Pro Forma Income Statement</vt:lpstr>
      <vt:lpstr>Pro Forma Balance Sheet</vt:lpstr>
      <vt:lpstr>Statement of Cash Flows</vt:lpstr>
      <vt:lpstr>Regression</vt:lpstr>
      <vt:lpstr>Sheet1</vt:lpstr>
    </vt:vector>
  </TitlesOfParts>
  <Company/>
  <LinksUpToDate>false</LinksUpToDate>
  <SharedDoc>false</SharedDoc>
  <HyperlinksChanged>false</HyperlinksChanged>
  <AppVersion>14.0300</AppVersion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