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721\"/>
    </mc:Choice>
  </mc:AlternateContent>
  <bookViews>
    <workbookView xWindow="-15" yWindow="-15" windowWidth="9315" windowHeight="8670"/>
  </bookViews>
  <sheets>
    <sheet name="basic nordhaus" sheetId="1" r:id="rId1"/>
  </sheets>
  <definedNames>
    <definedName name="solver_adj" localSheetId="0" hidden="1">'basic nordhaus'!$C$5:$C$15,'basic nordhaus'!$I$5:$I$15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'basic nordhaus'!$C$5:$C$15</definedName>
    <definedName name="solver_lhs2" localSheetId="0" hidden="1">'basic nordhaus'!$C$5:$C$15</definedName>
    <definedName name="solver_lhs3" localSheetId="0" hidden="1">'basic nordhaus'!$I$5:$I$15</definedName>
    <definedName name="solver_lhs4" localSheetId="0" hidden="1">'basic nordhaus'!$I$5:$I$15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4</definedName>
    <definedName name="solver_nwt" localSheetId="0" hidden="1">1</definedName>
    <definedName name="solver_opt" localSheetId="0" hidden="1">'basic nordhaus'!$B$2</definedName>
    <definedName name="solver_pre" localSheetId="0" hidden="1">0.000001</definedName>
    <definedName name="solver_rbv" localSheetId="0" hidden="1">2</definedName>
    <definedName name="solver_rel1" localSheetId="0" hidden="1">1</definedName>
    <definedName name="solver_rel2" localSheetId="0" hidden="1">3</definedName>
    <definedName name="solver_rel3" localSheetId="0" hidden="1">1</definedName>
    <definedName name="solver_rel4" localSheetId="0" hidden="1">3</definedName>
    <definedName name="solver_rhs1" localSheetId="0" hidden="1">100</definedName>
    <definedName name="solver_rhs2" localSheetId="0" hidden="1">0</definedName>
    <definedName name="solver_rhs3" localSheetId="0" hidden="1">1</definedName>
    <definedName name="solver_rhs4" localSheetId="0" hidden="1">0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52511"/>
</workbook>
</file>

<file path=xl/calcChain.xml><?xml version="1.0" encoding="utf-8"?>
<calcChain xmlns="http://schemas.openxmlformats.org/spreadsheetml/2006/main">
  <c r="C16" i="1" l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I16" i="1" l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Z6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D7" i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6" i="1"/>
  <c r="X5" i="1"/>
  <c r="V5" i="1"/>
  <c r="W6" i="1" s="1"/>
  <c r="X6" i="1" s="1"/>
  <c r="O5" i="1"/>
  <c r="P5" i="1" s="1"/>
  <c r="N5" i="1"/>
  <c r="Q5" i="1" l="1"/>
  <c r="R5" i="1"/>
  <c r="U5" i="1" s="1"/>
  <c r="AA5" i="1"/>
  <c r="T5" i="1" l="1"/>
  <c r="K5" i="1" s="1"/>
  <c r="J5" i="1" s="1"/>
  <c r="S6" i="1"/>
  <c r="M6" i="1" s="1"/>
  <c r="V6" i="1" l="1"/>
  <c r="W7" i="1" s="1"/>
  <c r="P6" i="1"/>
  <c r="Q6" i="1" s="1"/>
  <c r="X7" i="1" l="1"/>
  <c r="AA6" i="1"/>
  <c r="Y6" i="1" s="1"/>
  <c r="Z7" i="1" l="1"/>
  <c r="N6" i="1"/>
  <c r="R6" i="1" s="1"/>
  <c r="U6" i="1" s="1"/>
  <c r="T6" i="1" l="1"/>
  <c r="S7" i="1"/>
  <c r="M7" i="1" s="1"/>
  <c r="K6" i="1" l="1"/>
  <c r="J6" i="1" s="1"/>
  <c r="L6" i="1" s="1"/>
  <c r="P7" i="1"/>
  <c r="Q7" i="1" s="1"/>
  <c r="V7" i="1"/>
  <c r="W8" i="1" s="1"/>
  <c r="X8" i="1" l="1"/>
  <c r="AA7" i="1"/>
  <c r="Y7" i="1" s="1"/>
  <c r="Z8" i="1" l="1"/>
  <c r="N7" i="1"/>
  <c r="R7" i="1" s="1"/>
  <c r="U7" i="1" l="1"/>
  <c r="S8" i="1" s="1"/>
  <c r="M8" i="1" s="1"/>
  <c r="T7" i="1" l="1"/>
  <c r="V8" i="1"/>
  <c r="W9" i="1" s="1"/>
  <c r="P8" i="1"/>
  <c r="Q8" i="1" s="1"/>
  <c r="K7" i="1" l="1"/>
  <c r="J7" i="1" s="1"/>
  <c r="L7" i="1" s="1"/>
  <c r="X9" i="1"/>
  <c r="AA8" i="1"/>
  <c r="Y8" i="1" s="1"/>
  <c r="N8" i="1" l="1"/>
  <c r="R8" i="1" s="1"/>
  <c r="Z9" i="1"/>
  <c r="U8" i="1" l="1"/>
  <c r="S9" i="1" s="1"/>
  <c r="M9" i="1" s="1"/>
  <c r="V9" i="1" l="1"/>
  <c r="W10" i="1" s="1"/>
  <c r="P9" i="1"/>
  <c r="Q9" i="1" s="1"/>
  <c r="T8" i="1"/>
  <c r="K8" i="1" l="1"/>
  <c r="J8" i="1" s="1"/>
  <c r="L8" i="1" s="1"/>
  <c r="X10" i="1"/>
  <c r="AA9" i="1"/>
  <c r="Y9" i="1" s="1"/>
  <c r="Z10" i="1" l="1"/>
  <c r="N9" i="1"/>
  <c r="R9" i="1" s="1"/>
  <c r="U9" i="1" l="1"/>
  <c r="S10" i="1" s="1"/>
  <c r="M10" i="1" s="1"/>
  <c r="T9" i="1" l="1"/>
  <c r="V10" i="1"/>
  <c r="W11" i="1" s="1"/>
  <c r="P10" i="1"/>
  <c r="Q10" i="1" s="1"/>
  <c r="K9" i="1" l="1"/>
  <c r="J9" i="1" s="1"/>
  <c r="L9" i="1" s="1"/>
  <c r="X11" i="1"/>
  <c r="AA10" i="1"/>
  <c r="Y10" i="1" s="1"/>
  <c r="Z11" i="1" l="1"/>
  <c r="N10" i="1"/>
  <c r="R10" i="1" s="1"/>
  <c r="U10" i="1" l="1"/>
  <c r="S11" i="1" s="1"/>
  <c r="M11" i="1" s="1"/>
  <c r="T10" i="1" l="1"/>
  <c r="V11" i="1"/>
  <c r="W12" i="1" s="1"/>
  <c r="P11" i="1"/>
  <c r="Q11" i="1" s="1"/>
  <c r="K10" i="1" l="1"/>
  <c r="J10" i="1" s="1"/>
  <c r="L10" i="1" s="1"/>
  <c r="X12" i="1"/>
  <c r="AA11" i="1"/>
  <c r="Y11" i="1" s="1"/>
  <c r="Z12" i="1" l="1"/>
  <c r="N11" i="1"/>
  <c r="R11" i="1" s="1"/>
  <c r="U11" i="1" l="1"/>
  <c r="S12" i="1" s="1"/>
  <c r="M12" i="1" s="1"/>
  <c r="T11" i="1" l="1"/>
  <c r="V12" i="1"/>
  <c r="W13" i="1" s="1"/>
  <c r="P12" i="1"/>
  <c r="Q12" i="1" s="1"/>
  <c r="K11" i="1" l="1"/>
  <c r="J11" i="1" s="1"/>
  <c r="L11" i="1" s="1"/>
  <c r="X13" i="1"/>
  <c r="AA12" i="1"/>
  <c r="Y12" i="1" s="1"/>
  <c r="Z13" i="1" l="1"/>
  <c r="N12" i="1"/>
  <c r="R12" i="1" s="1"/>
  <c r="U12" i="1" l="1"/>
  <c r="S13" i="1" s="1"/>
  <c r="M13" i="1" s="1"/>
  <c r="T12" i="1" l="1"/>
  <c r="V13" i="1"/>
  <c r="W14" i="1" s="1"/>
  <c r="P13" i="1"/>
  <c r="Q13" i="1" s="1"/>
  <c r="K12" i="1" l="1"/>
  <c r="J12" i="1" s="1"/>
  <c r="L12" i="1" s="1"/>
  <c r="X14" i="1"/>
  <c r="AA13" i="1"/>
  <c r="Y13" i="1" s="1"/>
  <c r="Z14" i="1" l="1"/>
  <c r="N13" i="1"/>
  <c r="R13" i="1" s="1"/>
  <c r="U13" i="1" l="1"/>
  <c r="S14" i="1" s="1"/>
  <c r="M14" i="1" s="1"/>
  <c r="T13" i="1" l="1"/>
  <c r="V14" i="1"/>
  <c r="W15" i="1" s="1"/>
  <c r="P14" i="1"/>
  <c r="Q14" i="1" s="1"/>
  <c r="K13" i="1" l="1"/>
  <c r="J13" i="1" s="1"/>
  <c r="L13" i="1" s="1"/>
  <c r="X15" i="1"/>
  <c r="AA14" i="1"/>
  <c r="Y14" i="1" s="1"/>
  <c r="Z15" i="1" l="1"/>
  <c r="N14" i="1"/>
  <c r="R14" i="1" s="1"/>
  <c r="U14" i="1" l="1"/>
  <c r="S15" i="1" s="1"/>
  <c r="M15" i="1" s="1"/>
  <c r="T14" i="1" l="1"/>
  <c r="V15" i="1"/>
  <c r="W16" i="1" s="1"/>
  <c r="P15" i="1"/>
  <c r="Q15" i="1" s="1"/>
  <c r="K14" i="1" l="1"/>
  <c r="J14" i="1" s="1"/>
  <c r="L14" i="1" s="1"/>
  <c r="X16" i="1"/>
  <c r="AA15" i="1"/>
  <c r="Y15" i="1" s="1"/>
  <c r="N15" i="1" l="1"/>
  <c r="R15" i="1" s="1"/>
  <c r="Z16" i="1"/>
  <c r="M5" i="1" l="1"/>
  <c r="B7" i="1" l="1"/>
  <c r="B8" i="1"/>
  <c r="B9" i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6" i="1"/>
  <c r="U15" i="1" l="1"/>
  <c r="S16" i="1" l="1"/>
  <c r="M16" i="1" s="1"/>
  <c r="T15" i="1"/>
  <c r="K15" i="1" l="1"/>
  <c r="J15" i="1" s="1"/>
  <c r="L15" i="1" s="1"/>
  <c r="V16" i="1"/>
  <c r="W17" i="1" s="1"/>
  <c r="P16" i="1"/>
  <c r="Q16" i="1" s="1"/>
  <c r="X17" i="1" l="1"/>
  <c r="AA16" i="1"/>
  <c r="Y16" i="1" s="1"/>
  <c r="Z17" i="1" l="1"/>
  <c r="N16" i="1"/>
  <c r="R16" i="1" s="1"/>
  <c r="U16" i="1" l="1"/>
  <c r="S17" i="1" s="1"/>
  <c r="M17" i="1" s="1"/>
  <c r="V17" i="1" l="1"/>
  <c r="W18" i="1" s="1"/>
  <c r="P17" i="1"/>
  <c r="Q17" i="1" s="1"/>
  <c r="T16" i="1"/>
  <c r="K16" i="1" l="1"/>
  <c r="J16" i="1" s="1"/>
  <c r="L16" i="1" s="1"/>
  <c r="X18" i="1"/>
  <c r="AA17" i="1"/>
  <c r="Y17" i="1" s="1"/>
  <c r="Z18" i="1" l="1"/>
  <c r="N17" i="1"/>
  <c r="R17" i="1" s="1"/>
  <c r="U17" i="1" l="1"/>
  <c r="S18" i="1" s="1"/>
  <c r="M18" i="1" s="1"/>
  <c r="T17" i="1" l="1"/>
  <c r="V18" i="1"/>
  <c r="W19" i="1" s="1"/>
  <c r="P18" i="1"/>
  <c r="Q18" i="1" s="1"/>
  <c r="K17" i="1" l="1"/>
  <c r="J17" i="1" s="1"/>
  <c r="L17" i="1" s="1"/>
  <c r="X19" i="1"/>
  <c r="AA18" i="1"/>
  <c r="Y18" i="1" s="1"/>
  <c r="N18" i="1" l="1"/>
  <c r="R18" i="1" s="1"/>
  <c r="Z19" i="1"/>
  <c r="U18" i="1" l="1"/>
  <c r="S19" i="1" s="1"/>
  <c r="M19" i="1" s="1"/>
  <c r="T18" i="1" l="1"/>
  <c r="V19" i="1"/>
  <c r="W20" i="1" s="1"/>
  <c r="P19" i="1"/>
  <c r="Q19" i="1" s="1"/>
  <c r="K18" i="1" l="1"/>
  <c r="J18" i="1" s="1"/>
  <c r="L18" i="1" s="1"/>
  <c r="X20" i="1"/>
  <c r="AA19" i="1"/>
  <c r="Y19" i="1" s="1"/>
  <c r="Z20" i="1" l="1"/>
  <c r="N19" i="1"/>
  <c r="R19" i="1" s="1"/>
  <c r="U19" i="1" l="1"/>
  <c r="S20" i="1" s="1"/>
  <c r="M20" i="1" s="1"/>
  <c r="V20" i="1" l="1"/>
  <c r="W21" i="1" s="1"/>
  <c r="P20" i="1"/>
  <c r="Q20" i="1" s="1"/>
  <c r="T19" i="1"/>
  <c r="K19" i="1" l="1"/>
  <c r="J19" i="1" s="1"/>
  <c r="L19" i="1" s="1"/>
  <c r="X21" i="1"/>
  <c r="AA20" i="1"/>
  <c r="Y20" i="1" s="1"/>
  <c r="N20" i="1" l="1"/>
  <c r="R20" i="1" s="1"/>
  <c r="Z21" i="1"/>
  <c r="U20" i="1" l="1"/>
  <c r="S21" i="1" s="1"/>
  <c r="M21" i="1" s="1"/>
  <c r="T20" i="1" l="1"/>
  <c r="V21" i="1"/>
  <c r="W22" i="1" s="1"/>
  <c r="P21" i="1"/>
  <c r="Q21" i="1" s="1"/>
  <c r="K20" i="1" l="1"/>
  <c r="J20" i="1" s="1"/>
  <c r="L20" i="1" s="1"/>
  <c r="X22" i="1"/>
  <c r="AA21" i="1"/>
  <c r="Y21" i="1" s="1"/>
  <c r="N21" i="1" l="1"/>
  <c r="R21" i="1" s="1"/>
  <c r="Z22" i="1"/>
  <c r="U21" i="1" l="1"/>
  <c r="S22" i="1" s="1"/>
  <c r="M22" i="1" s="1"/>
  <c r="T21" i="1" l="1"/>
  <c r="V22" i="1"/>
  <c r="W23" i="1" s="1"/>
  <c r="P22" i="1"/>
  <c r="Q22" i="1" s="1"/>
  <c r="K21" i="1" l="1"/>
  <c r="J21" i="1" s="1"/>
  <c r="L21" i="1" s="1"/>
  <c r="X23" i="1"/>
  <c r="AA22" i="1"/>
  <c r="Y22" i="1" s="1"/>
  <c r="Z23" i="1" l="1"/>
  <c r="N22" i="1"/>
  <c r="R22" i="1" s="1"/>
  <c r="U22" i="1" l="1"/>
  <c r="S23" i="1" s="1"/>
  <c r="M23" i="1" s="1"/>
  <c r="T22" i="1" l="1"/>
  <c r="V23" i="1"/>
  <c r="W24" i="1" s="1"/>
  <c r="P23" i="1"/>
  <c r="Q23" i="1" s="1"/>
  <c r="K22" i="1" l="1"/>
  <c r="J22" i="1" s="1"/>
  <c r="L22" i="1" s="1"/>
  <c r="X24" i="1"/>
  <c r="AA23" i="1"/>
  <c r="Y23" i="1" s="1"/>
  <c r="Z24" i="1" l="1"/>
  <c r="N23" i="1"/>
  <c r="R23" i="1" s="1"/>
  <c r="U23" i="1" l="1"/>
  <c r="S24" i="1" s="1"/>
  <c r="M24" i="1" s="1"/>
  <c r="T23" i="1" l="1"/>
  <c r="V24" i="1"/>
  <c r="W25" i="1" s="1"/>
  <c r="P24" i="1"/>
  <c r="Q24" i="1" s="1"/>
  <c r="K23" i="1" l="1"/>
  <c r="J23" i="1" s="1"/>
  <c r="L23" i="1" s="1"/>
  <c r="X25" i="1"/>
  <c r="AA24" i="1"/>
  <c r="Y24" i="1" s="1"/>
  <c r="N24" i="1" l="1"/>
  <c r="R24" i="1" s="1"/>
  <c r="Z25" i="1"/>
  <c r="U24" i="1" l="1"/>
  <c r="S25" i="1" s="1"/>
  <c r="M25" i="1" s="1"/>
  <c r="T24" i="1" l="1"/>
  <c r="V25" i="1"/>
  <c r="W26" i="1" s="1"/>
  <c r="P25" i="1"/>
  <c r="Q25" i="1" s="1"/>
  <c r="K24" i="1" l="1"/>
  <c r="J24" i="1" s="1"/>
  <c r="L24" i="1" s="1"/>
  <c r="X26" i="1"/>
  <c r="AA25" i="1"/>
  <c r="Y25" i="1" s="1"/>
  <c r="N25" i="1" l="1"/>
  <c r="R25" i="1" s="1"/>
  <c r="Z26" i="1"/>
  <c r="U25" i="1" l="1"/>
  <c r="S26" i="1" s="1"/>
  <c r="M26" i="1" s="1"/>
  <c r="T25" i="1" l="1"/>
  <c r="V26" i="1"/>
  <c r="W27" i="1" s="1"/>
  <c r="P26" i="1"/>
  <c r="Q26" i="1" s="1"/>
  <c r="K25" i="1" l="1"/>
  <c r="J25" i="1" s="1"/>
  <c r="L25" i="1" s="1"/>
  <c r="X27" i="1"/>
  <c r="AA26" i="1"/>
  <c r="Y26" i="1" s="1"/>
  <c r="N26" i="1" l="1"/>
  <c r="R26" i="1" s="1"/>
  <c r="Z27" i="1"/>
  <c r="U26" i="1" l="1"/>
  <c r="S27" i="1" s="1"/>
  <c r="M27" i="1" s="1"/>
  <c r="T26" i="1" l="1"/>
  <c r="V27" i="1"/>
  <c r="W28" i="1" s="1"/>
  <c r="P27" i="1"/>
  <c r="Q27" i="1" s="1"/>
  <c r="K26" i="1" l="1"/>
  <c r="J26" i="1" s="1"/>
  <c r="L26" i="1" s="1"/>
  <c r="X28" i="1"/>
  <c r="AA27" i="1"/>
  <c r="Y27" i="1" s="1"/>
  <c r="N27" i="1" l="1"/>
  <c r="R27" i="1" s="1"/>
  <c r="Z28" i="1"/>
  <c r="U27" i="1" l="1"/>
  <c r="S28" i="1" s="1"/>
  <c r="M28" i="1" s="1"/>
  <c r="T27" i="1" l="1"/>
  <c r="V28" i="1"/>
  <c r="W29" i="1" s="1"/>
  <c r="P28" i="1"/>
  <c r="Q28" i="1" s="1"/>
  <c r="K27" i="1" l="1"/>
  <c r="J27" i="1" s="1"/>
  <c r="L27" i="1" s="1"/>
  <c r="X29" i="1"/>
  <c r="AA28" i="1"/>
  <c r="Y28" i="1" s="1"/>
  <c r="N28" i="1" l="1"/>
  <c r="R28" i="1" s="1"/>
  <c r="Z29" i="1"/>
  <c r="U28" i="1" l="1"/>
  <c r="S29" i="1" s="1"/>
  <c r="M29" i="1" s="1"/>
  <c r="T28" i="1" l="1"/>
  <c r="V29" i="1"/>
  <c r="W30" i="1" s="1"/>
  <c r="P29" i="1"/>
  <c r="Q29" i="1" s="1"/>
  <c r="K28" i="1" l="1"/>
  <c r="J28" i="1" s="1"/>
  <c r="L28" i="1" s="1"/>
  <c r="X30" i="1"/>
  <c r="AA29" i="1"/>
  <c r="Y29" i="1" s="1"/>
  <c r="N29" i="1" l="1"/>
  <c r="R29" i="1" s="1"/>
  <c r="Z30" i="1"/>
  <c r="U29" i="1" l="1"/>
  <c r="S30" i="1" s="1"/>
  <c r="M30" i="1" s="1"/>
  <c r="T29" i="1" l="1"/>
  <c r="V30" i="1"/>
  <c r="W31" i="1" s="1"/>
  <c r="P30" i="1"/>
  <c r="Q30" i="1" s="1"/>
  <c r="K29" i="1" l="1"/>
  <c r="J29" i="1" s="1"/>
  <c r="L29" i="1" s="1"/>
  <c r="X31" i="1"/>
  <c r="AA30" i="1"/>
  <c r="Y30" i="1" s="1"/>
  <c r="Z31" i="1" l="1"/>
  <c r="N30" i="1"/>
  <c r="R30" i="1" s="1"/>
  <c r="U30" i="1" l="1"/>
  <c r="S31" i="1" s="1"/>
  <c r="M31" i="1" s="1"/>
  <c r="T30" i="1" l="1"/>
  <c r="V31" i="1"/>
  <c r="W32" i="1" s="1"/>
  <c r="P31" i="1"/>
  <c r="Q31" i="1" s="1"/>
  <c r="K30" i="1" l="1"/>
  <c r="J30" i="1" s="1"/>
  <c r="L30" i="1" s="1"/>
  <c r="X32" i="1"/>
  <c r="AA31" i="1"/>
  <c r="Y31" i="1" s="1"/>
  <c r="Z32" i="1" l="1"/>
  <c r="N31" i="1"/>
  <c r="R31" i="1" s="1"/>
  <c r="U31" i="1" l="1"/>
  <c r="S32" i="1" s="1"/>
  <c r="M32" i="1" s="1"/>
  <c r="T31" i="1" l="1"/>
  <c r="V32" i="1"/>
  <c r="W33" i="1" s="1"/>
  <c r="P32" i="1"/>
  <c r="Q32" i="1" s="1"/>
  <c r="K31" i="1" l="1"/>
  <c r="J31" i="1" s="1"/>
  <c r="L31" i="1" s="1"/>
  <c r="X33" i="1"/>
  <c r="AA32" i="1"/>
  <c r="Y32" i="1" s="1"/>
  <c r="N32" i="1" l="1"/>
  <c r="R32" i="1" s="1"/>
  <c r="Z33" i="1"/>
  <c r="U32" i="1" l="1"/>
  <c r="S33" i="1" s="1"/>
  <c r="M33" i="1" s="1"/>
  <c r="T32" i="1" l="1"/>
  <c r="V33" i="1"/>
  <c r="W34" i="1" s="1"/>
  <c r="P33" i="1"/>
  <c r="Q33" i="1" s="1"/>
  <c r="K32" i="1" l="1"/>
  <c r="J32" i="1" s="1"/>
  <c r="L32" i="1" s="1"/>
  <c r="X34" i="1"/>
  <c r="AA33" i="1"/>
  <c r="Y33" i="1" s="1"/>
  <c r="Z34" i="1" l="1"/>
  <c r="N33" i="1"/>
  <c r="R33" i="1" s="1"/>
  <c r="U33" i="1" l="1"/>
  <c r="S34" i="1" s="1"/>
  <c r="M34" i="1" s="1"/>
  <c r="T33" i="1" l="1"/>
  <c r="V34" i="1"/>
  <c r="W35" i="1" s="1"/>
  <c r="P34" i="1"/>
  <c r="Q34" i="1" s="1"/>
  <c r="K33" i="1" l="1"/>
  <c r="J33" i="1" s="1"/>
  <c r="L33" i="1" s="1"/>
  <c r="X35" i="1"/>
  <c r="AA34" i="1"/>
  <c r="Y34" i="1" s="1"/>
  <c r="Z35" i="1" l="1"/>
  <c r="N34" i="1"/>
  <c r="R34" i="1" s="1"/>
  <c r="U34" i="1" l="1"/>
  <c r="S35" i="1" s="1"/>
  <c r="M35" i="1" s="1"/>
  <c r="T34" i="1" l="1"/>
  <c r="V35" i="1"/>
  <c r="W36" i="1" s="1"/>
  <c r="P35" i="1"/>
  <c r="Q35" i="1" s="1"/>
  <c r="K34" i="1" l="1"/>
  <c r="J34" i="1" s="1"/>
  <c r="L34" i="1" s="1"/>
  <c r="X36" i="1"/>
  <c r="AA35" i="1"/>
  <c r="Y35" i="1" s="1"/>
  <c r="Z36" i="1" l="1"/>
  <c r="N35" i="1"/>
  <c r="R35" i="1" s="1"/>
  <c r="U35" i="1" l="1"/>
  <c r="S36" i="1" s="1"/>
  <c r="M36" i="1" s="1"/>
  <c r="T35" i="1" l="1"/>
  <c r="V36" i="1"/>
  <c r="W37" i="1" s="1"/>
  <c r="P36" i="1"/>
  <c r="Q36" i="1" s="1"/>
  <c r="K35" i="1" l="1"/>
  <c r="J35" i="1" s="1"/>
  <c r="L35" i="1" s="1"/>
  <c r="X37" i="1"/>
  <c r="AA36" i="1"/>
  <c r="Y36" i="1" s="1"/>
  <c r="Z37" i="1" l="1"/>
  <c r="N36" i="1"/>
  <c r="R36" i="1" s="1"/>
  <c r="U36" i="1" l="1"/>
  <c r="S37" i="1" s="1"/>
  <c r="M37" i="1" s="1"/>
  <c r="T36" i="1" l="1"/>
  <c r="V37" i="1"/>
  <c r="W38" i="1" s="1"/>
  <c r="P37" i="1"/>
  <c r="Q37" i="1" s="1"/>
  <c r="K36" i="1" l="1"/>
  <c r="J36" i="1" s="1"/>
  <c r="L36" i="1" s="1"/>
  <c r="X38" i="1"/>
  <c r="AA37" i="1"/>
  <c r="Y37" i="1" s="1"/>
  <c r="Z38" i="1" l="1"/>
  <c r="N37" i="1"/>
  <c r="R37" i="1" s="1"/>
  <c r="U37" i="1" l="1"/>
  <c r="S38" i="1" s="1"/>
  <c r="M38" i="1" s="1"/>
  <c r="T37" i="1" l="1"/>
  <c r="V38" i="1"/>
  <c r="W39" i="1" s="1"/>
  <c r="P38" i="1"/>
  <c r="Q38" i="1" s="1"/>
  <c r="K37" i="1" l="1"/>
  <c r="J37" i="1" s="1"/>
  <c r="L37" i="1" s="1"/>
  <c r="X39" i="1"/>
  <c r="AA38" i="1"/>
  <c r="Y38" i="1" s="1"/>
  <c r="N38" i="1" l="1"/>
  <c r="R38" i="1" s="1"/>
  <c r="Z39" i="1"/>
  <c r="U38" i="1" l="1"/>
  <c r="S39" i="1" s="1"/>
  <c r="M39" i="1" s="1"/>
  <c r="T38" i="1" l="1"/>
  <c r="V39" i="1"/>
  <c r="W40" i="1" s="1"/>
  <c r="P39" i="1"/>
  <c r="Q39" i="1" s="1"/>
  <c r="K38" i="1" l="1"/>
  <c r="J38" i="1" s="1"/>
  <c r="L38" i="1" s="1"/>
  <c r="X40" i="1"/>
  <c r="AA39" i="1"/>
  <c r="Y39" i="1" s="1"/>
  <c r="Z40" i="1" l="1"/>
  <c r="N39" i="1"/>
  <c r="R39" i="1" s="1"/>
  <c r="U39" i="1" l="1"/>
  <c r="S40" i="1" s="1"/>
  <c r="M40" i="1" s="1"/>
  <c r="T39" i="1" l="1"/>
  <c r="V40" i="1"/>
  <c r="W41" i="1" s="1"/>
  <c r="P40" i="1"/>
  <c r="Q40" i="1" s="1"/>
  <c r="K39" i="1" l="1"/>
  <c r="J39" i="1" s="1"/>
  <c r="L39" i="1" s="1"/>
  <c r="X41" i="1"/>
  <c r="AA40" i="1"/>
  <c r="Y40" i="1" s="1"/>
  <c r="Z41" i="1" l="1"/>
  <c r="N40" i="1"/>
  <c r="R40" i="1" s="1"/>
  <c r="U40" i="1" l="1"/>
  <c r="S41" i="1" s="1"/>
  <c r="M41" i="1" s="1"/>
  <c r="T40" i="1" l="1"/>
  <c r="V41" i="1"/>
  <c r="W42" i="1" s="1"/>
  <c r="P41" i="1"/>
  <c r="Q41" i="1" s="1"/>
  <c r="K40" i="1" l="1"/>
  <c r="J40" i="1" s="1"/>
  <c r="L40" i="1" s="1"/>
  <c r="X42" i="1"/>
  <c r="AA41" i="1"/>
  <c r="Y41" i="1" s="1"/>
  <c r="N41" i="1" l="1"/>
  <c r="R41" i="1" s="1"/>
  <c r="Z42" i="1"/>
  <c r="U41" i="1" l="1"/>
  <c r="S42" i="1" s="1"/>
  <c r="M42" i="1" s="1"/>
  <c r="T41" i="1" l="1"/>
  <c r="V42" i="1"/>
  <c r="W43" i="1" s="1"/>
  <c r="P42" i="1"/>
  <c r="Q42" i="1" s="1"/>
  <c r="K41" i="1" l="1"/>
  <c r="J41" i="1" s="1"/>
  <c r="L41" i="1" s="1"/>
  <c r="X43" i="1"/>
  <c r="AA42" i="1"/>
  <c r="Y42" i="1" s="1"/>
  <c r="Z43" i="1" l="1"/>
  <c r="N42" i="1"/>
  <c r="R42" i="1" s="1"/>
  <c r="U42" i="1" l="1"/>
  <c r="S43" i="1" s="1"/>
  <c r="M43" i="1" s="1"/>
  <c r="T42" i="1" l="1"/>
  <c r="V43" i="1"/>
  <c r="W44" i="1" s="1"/>
  <c r="P43" i="1"/>
  <c r="Q43" i="1" s="1"/>
  <c r="K42" i="1" l="1"/>
  <c r="J42" i="1" s="1"/>
  <c r="L42" i="1" s="1"/>
  <c r="AA44" i="1"/>
  <c r="X44" i="1"/>
  <c r="AA43" i="1"/>
  <c r="Y43" i="1" s="1"/>
  <c r="Y44" i="1" l="1"/>
  <c r="Z44" i="1"/>
  <c r="N43" i="1"/>
  <c r="R43" i="1" s="1"/>
  <c r="U43" i="1" l="1"/>
  <c r="S44" i="1" s="1"/>
  <c r="M44" i="1" s="1"/>
  <c r="V44" i="1" l="1"/>
  <c r="P44" i="1"/>
  <c r="Q44" i="1" s="1"/>
  <c r="N44" i="1"/>
  <c r="T43" i="1"/>
  <c r="K43" i="1" l="1"/>
  <c r="J43" i="1" s="1"/>
  <c r="L43" i="1" s="1"/>
  <c r="R44" i="1"/>
  <c r="U44" i="1" s="1"/>
  <c r="T44" i="1" s="1"/>
  <c r="K44" i="1" l="1"/>
  <c r="J44" i="1" s="1"/>
  <c r="L44" i="1" s="1"/>
  <c r="L5" i="1"/>
  <c r="B2" i="1" s="1"/>
</calcChain>
</file>

<file path=xl/sharedStrings.xml><?xml version="1.0" encoding="utf-8"?>
<sst xmlns="http://schemas.openxmlformats.org/spreadsheetml/2006/main" count="33" uniqueCount="33">
  <si>
    <t>Objective</t>
  </si>
  <si>
    <t>ENDOGENOUS</t>
  </si>
  <si>
    <t>Period</t>
  </si>
  <si>
    <t>year</t>
  </si>
  <si>
    <t xml:space="preserve">Savings Rate </t>
  </si>
  <si>
    <t xml:space="preserve">social discount factor </t>
  </si>
  <si>
    <t>A Nord</t>
  </si>
  <si>
    <t>L Nordhaus</t>
  </si>
  <si>
    <t xml:space="preserve">Emission intensity σ(t) </t>
  </si>
  <si>
    <t>Abatement cost function coefficient θ1(t)</t>
  </si>
  <si>
    <t>μ(t)</t>
  </si>
  <si>
    <t>utility</t>
  </si>
  <si>
    <t>discounted Scial Welfare</t>
  </si>
  <si>
    <t>Y (gross)</t>
  </si>
  <si>
    <t>climate damage</t>
  </si>
  <si>
    <t>Abatement cost Λ(t)</t>
  </si>
  <si>
    <t>abatement costs total</t>
  </si>
  <si>
    <t>Y net damages and abt costs</t>
  </si>
  <si>
    <t>K</t>
  </si>
  <si>
    <t>c</t>
  </si>
  <si>
    <t>I</t>
  </si>
  <si>
    <t>Emissions (GT per 10 years)</t>
  </si>
  <si>
    <t>Stock</t>
  </si>
  <si>
    <t>Stock ppm</t>
  </si>
  <si>
    <t>T Ocean</t>
  </si>
  <si>
    <t>Radiative Forcing</t>
  </si>
  <si>
    <t xml:space="preserve">                 </t>
  </si>
  <si>
    <t>delta</t>
  </si>
  <si>
    <t>eta</t>
  </si>
  <si>
    <t>T</t>
  </si>
  <si>
    <t>abatement percent GDP</t>
  </si>
  <si>
    <t>gamma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</si>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</sst>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8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0" fontId="0" fillId="3" borderId="0" xfId="0" applyFill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tabSelected="1" workbookViewId="0">
      <selection activeCell="J5" sqref="J5"/>
    </sheetView>
  </sheetViews>
  <sheetFormatPr defaultRowHeight="15" x14ac:dyDescent="0.25"/>
  <cols>
    <col min="3" max="3" width="13" customWidth="1"/>
    <col min="4" max="4" width="12" style="9" customWidth="1"/>
    <col min="5" max="5" width="14.5703125" customWidth="1"/>
    <col min="6" max="6" width="12.7109375" customWidth="1"/>
    <col min="7" max="7" width="18.7109375" customWidth="1"/>
    <col min="8" max="8" width="47.5703125" customWidth="1"/>
    <col min="10" max="11" width="9.140625" style="10"/>
    <col min="12" max="12" width="21.28515625" bestFit="1" customWidth="1"/>
    <col min="14" max="14" width="14.28515625" customWidth="1"/>
    <col min="15" max="15" width="18.5703125" customWidth="1"/>
    <col min="16" max="17" width="23.140625" customWidth="1"/>
    <col min="18" max="18" width="22" customWidth="1"/>
    <col min="27" max="27" width="15.7109375" customWidth="1"/>
  </cols>
  <sheetData>
    <row r="1" spans="1:27" x14ac:dyDescent="0.25">
      <c r="D1" s="9" t="s">
        <v>27</v>
      </c>
      <c r="E1">
        <v>1.4999999999999999E-2</v>
      </c>
      <c r="F1" t="s">
        <v>31</v>
      </c>
      <c r="G1">
        <v>0.3</v>
      </c>
    </row>
    <row r="2" spans="1:27" x14ac:dyDescent="0.25">
      <c r="A2" s="3" t="s">
        <v>0</v>
      </c>
      <c r="B2" s="3">
        <f>SUM(L5:L35)</f>
        <v>55799.63683039297</v>
      </c>
      <c r="D2" s="9" t="s">
        <v>28</v>
      </c>
      <c r="E2">
        <v>2</v>
      </c>
    </row>
    <row r="3" spans="1:27" x14ac:dyDescent="0.25">
      <c r="B3" t="s">
        <v>26</v>
      </c>
      <c r="I3" s="1" t="s">
        <v>1</v>
      </c>
    </row>
    <row r="4" spans="1:27" x14ac:dyDescent="0.25">
      <c r="A4" t="s">
        <v>2</v>
      </c>
      <c r="B4" t="s">
        <v>3</v>
      </c>
      <c r="C4" s="1" t="s">
        <v>4</v>
      </c>
      <c r="D4" s="9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1" t="s">
        <v>10</v>
      </c>
      <c r="J4" s="10" t="s">
        <v>11</v>
      </c>
      <c r="K4" s="11" t="s">
        <v>19</v>
      </c>
      <c r="L4" t="s">
        <v>12</v>
      </c>
      <c r="M4" t="s">
        <v>13</v>
      </c>
      <c r="N4" t="s">
        <v>14</v>
      </c>
      <c r="O4" t="s">
        <v>15</v>
      </c>
      <c r="P4" t="s">
        <v>16</v>
      </c>
      <c r="Q4" t="s">
        <v>30</v>
      </c>
      <c r="R4" t="s">
        <v>17</v>
      </c>
      <c r="S4" t="s">
        <v>18</v>
      </c>
      <c r="T4" t="s">
        <v>32</v>
      </c>
      <c r="U4" t="s">
        <v>20</v>
      </c>
      <c r="V4" t="s">
        <v>21</v>
      </c>
      <c r="W4" t="s">
        <v>22</v>
      </c>
      <c r="X4" t="s">
        <v>23</v>
      </c>
      <c r="Y4" t="s">
        <v>29</v>
      </c>
      <c r="Z4" t="s">
        <v>24</v>
      </c>
      <c r="AA4" t="s">
        <v>25</v>
      </c>
    </row>
    <row r="5" spans="1:27" x14ac:dyDescent="0.25">
      <c r="A5">
        <v>0</v>
      </c>
      <c r="B5">
        <v>2015</v>
      </c>
      <c r="C5" s="1">
        <v>20</v>
      </c>
      <c r="D5" s="9">
        <v>1</v>
      </c>
      <c r="E5" s="2">
        <v>3.0800000000000001E-2</v>
      </c>
      <c r="F5" s="2">
        <v>6437.7</v>
      </c>
      <c r="G5" s="2">
        <v>0.11799999999999999</v>
      </c>
      <c r="H5" s="2">
        <v>5.0560626999999997E-2</v>
      </c>
      <c r="I5" s="1">
        <v>0</v>
      </c>
      <c r="J5" s="10">
        <f>1+K5^(1-$E$2)/(1-$E$2)</f>
        <v>0.88095868975760938</v>
      </c>
      <c r="K5" s="10">
        <f>T5*1000/F5</f>
        <v>8.4004451728883929</v>
      </c>
      <c r="L5">
        <f>J5*F5*D5</f>
        <v>5671.347757052562</v>
      </c>
      <c r="M5">
        <f>E5*S5^$G$1*F5^(1-$G$1)</f>
        <v>67.802230658965144</v>
      </c>
      <c r="N5">
        <f>M5-M5/(1+0.003*Y5^2)</f>
        <v>0.20279829708563568</v>
      </c>
      <c r="O5">
        <f>H5*I5^2.8</f>
        <v>0</v>
      </c>
      <c r="P5">
        <f>O5*M5</f>
        <v>0</v>
      </c>
      <c r="Q5">
        <f>100*P5/M5</f>
        <v>0</v>
      </c>
      <c r="R5">
        <f>M5-N5-P5</f>
        <v>67.599432361879508</v>
      </c>
      <c r="S5">
        <v>180</v>
      </c>
      <c r="T5">
        <f>R5-U5</f>
        <v>54.079545889503606</v>
      </c>
      <c r="U5">
        <f>C5/100*R5</f>
        <v>13.519886472375902</v>
      </c>
      <c r="V5">
        <f>10*G5*(1-I5)*M5</f>
        <v>80.006632177578865</v>
      </c>
      <c r="W5">
        <v>903</v>
      </c>
      <c r="X5">
        <f>W5/2.23</f>
        <v>404.93273542600895</v>
      </c>
      <c r="Y5">
        <v>1</v>
      </c>
      <c r="Z5">
        <v>7.0000000000000007E-2</v>
      </c>
      <c r="AA5">
        <f>3.8*(LOG((((W5+W6)/2)+0.000001)/596.4)/LOG(2))</f>
        <v>2.5117338347112641</v>
      </c>
    </row>
    <row r="6" spans="1:27" x14ac:dyDescent="0.25">
      <c r="A6">
        <v>10</v>
      </c>
      <c r="B6">
        <f>B5+10</f>
        <v>2025</v>
      </c>
      <c r="C6" s="1">
        <v>20</v>
      </c>
      <c r="D6" s="9">
        <f>D5/(1+$E$1)^10</f>
        <v>0.86166723172218462</v>
      </c>
      <c r="E6" s="2">
        <v>0.04</v>
      </c>
      <c r="F6" s="2">
        <v>7166.16</v>
      </c>
      <c r="G6" s="2">
        <v>0.1003</v>
      </c>
      <c r="H6" s="2">
        <v>4.1928538000000001E-2</v>
      </c>
      <c r="I6" s="1">
        <v>0</v>
      </c>
      <c r="J6" s="10">
        <f t="shared" ref="J6:J44" si="0">1+K6^(1-$E$2)/(1-$E$2)</f>
        <v>0.90783261046969488</v>
      </c>
      <c r="K6" s="10">
        <f t="shared" ref="K6:K44" si="1">T6*1000/F6</f>
        <v>10.849824488857795</v>
      </c>
      <c r="L6">
        <f t="shared" ref="L6:L44" si="2">J6*F6*D6</f>
        <v>5605.7258818986684</v>
      </c>
      <c r="M6">
        <f t="shared" ref="M6:M44" si="3">E6*S6^$G$1*F6^(1-$G$1)</f>
        <v>97.663980930633699</v>
      </c>
      <c r="N6">
        <f t="shared" ref="N6:N44" si="4">M6-M6/(1+0.003*Y6^2)</f>
        <v>0.47450810679224276</v>
      </c>
      <c r="O6">
        <f t="shared" ref="O6:O44" si="5">H6*I6^2.8</f>
        <v>0</v>
      </c>
      <c r="P6">
        <f t="shared" ref="P6:P44" si="6">O6*M6</f>
        <v>0</v>
      </c>
      <c r="Q6">
        <f t="shared" ref="Q6:Q44" si="7">100*P6/M6</f>
        <v>0</v>
      </c>
      <c r="R6">
        <f t="shared" ref="R6:R44" si="8">M6-N6-P6</f>
        <v>97.189472823841456</v>
      </c>
      <c r="S6">
        <f>S5*(1-0.1)^10+10*U5</f>
        <v>197.96098394175905</v>
      </c>
      <c r="T6">
        <f t="shared" ref="T6:T44" si="9">R6-U6</f>
        <v>77.75157825907317</v>
      </c>
      <c r="U6">
        <f t="shared" ref="U6:U44" si="10">C6/100*R6</f>
        <v>19.437894564768293</v>
      </c>
      <c r="V6">
        <f t="shared" ref="V6:V44" si="11">10*G6*(1-I6)*M6</f>
        <v>97.956972873425613</v>
      </c>
      <c r="W6">
        <f>W5+V5</f>
        <v>983.00663217757892</v>
      </c>
      <c r="X6">
        <f t="shared" ref="X6:X44" si="12">W6/2.23</f>
        <v>440.8101489585556</v>
      </c>
      <c r="Y6">
        <f>Y5+0.19*(AA6-(3.8/3)*Y5-0.31*(Y5-Z5))</f>
        <v>1.2757088774404797</v>
      </c>
      <c r="Z6">
        <f>Z5+0.05*(Y5-Z5)</f>
        <v>0.11650000000000001</v>
      </c>
      <c r="AA6">
        <f>3.8*(LOG((((W6+W7)/2)+0.000001)/596.4)/LOG(2))</f>
        <v>3.0060660216165593</v>
      </c>
    </row>
    <row r="7" spans="1:27" x14ac:dyDescent="0.25">
      <c r="A7">
        <v>20</v>
      </c>
      <c r="B7">
        <f t="shared" ref="B7:B44" si="13">B6+10</f>
        <v>2035</v>
      </c>
      <c r="C7" s="1">
        <v>20</v>
      </c>
      <c r="D7" s="9">
        <f t="shared" ref="D7:D44" si="14">D6/(1+$E$1)^10</f>
        <v>0.74247041822377302</v>
      </c>
      <c r="E7" s="2">
        <v>0.05</v>
      </c>
      <c r="F7" s="2">
        <v>7727.07</v>
      </c>
      <c r="G7" s="2">
        <v>8.5999999999999993E-2</v>
      </c>
      <c r="H7" s="2">
        <v>3.5092077999999999E-2</v>
      </c>
      <c r="I7" s="1">
        <v>0</v>
      </c>
      <c r="J7" s="10">
        <f t="shared" si="0"/>
        <v>0.93059614447141425</v>
      </c>
      <c r="K7" s="10">
        <f t="shared" si="1"/>
        <v>14.408421439758836</v>
      </c>
      <c r="L7">
        <f t="shared" si="2"/>
        <v>5338.9425848293813</v>
      </c>
      <c r="M7">
        <f t="shared" si="3"/>
        <v>140.20611153490137</v>
      </c>
      <c r="N7">
        <f t="shared" si="4"/>
        <v>1.0375102167547254</v>
      </c>
      <c r="O7">
        <f t="shared" si="5"/>
        <v>0</v>
      </c>
      <c r="P7">
        <f t="shared" si="6"/>
        <v>0</v>
      </c>
      <c r="Q7">
        <f t="shared" si="7"/>
        <v>0</v>
      </c>
      <c r="R7">
        <f t="shared" si="8"/>
        <v>139.16860131814664</v>
      </c>
      <c r="S7">
        <f t="shared" ref="S7:S44" si="15">S6*(1-0.1)^10+10*U6</f>
        <v>263.40367272915665</v>
      </c>
      <c r="T7">
        <f t="shared" si="9"/>
        <v>111.33488105451731</v>
      </c>
      <c r="U7">
        <f t="shared" si="10"/>
        <v>27.833720263629331</v>
      </c>
      <c r="V7">
        <f t="shared" si="11"/>
        <v>120.57725592001516</v>
      </c>
      <c r="W7">
        <f t="shared" ref="W7:W44" si="16">W6+V6</f>
        <v>1080.9636050510046</v>
      </c>
      <c r="X7">
        <f t="shared" si="12"/>
        <v>484.7370426237689</v>
      </c>
      <c r="Y7">
        <f t="shared" ref="Y7:Y44" si="17">Y6+0.19*(AA7-(3.8/3)*Y6-0.31*(Y6-Z6))</f>
        <v>1.5763945779593234</v>
      </c>
      <c r="Z7">
        <f t="shared" ref="Z7:Z44" si="18">Z6+0.05*(Y6-Z6)</f>
        <v>0.17446044387202397</v>
      </c>
      <c r="AA7">
        <f t="shared" ref="AA7:AA44" si="19">3.8*(LOG((((W7+W8)/2)+0.000001)/596.4)/LOG(2))</f>
        <v>3.5578089819513865</v>
      </c>
    </row>
    <row r="8" spans="1:27" x14ac:dyDescent="0.25">
      <c r="A8">
        <v>30</v>
      </c>
      <c r="B8">
        <f t="shared" si="13"/>
        <v>2045</v>
      </c>
      <c r="C8" s="1">
        <v>20</v>
      </c>
      <c r="D8" s="9">
        <f t="shared" si="14"/>
        <v>0.63976242990649113</v>
      </c>
      <c r="E8" s="2">
        <v>6.0499999999999998E-2</v>
      </c>
      <c r="F8" s="2">
        <v>8147.48</v>
      </c>
      <c r="G8" s="2">
        <v>7.4300000000000005E-2</v>
      </c>
      <c r="H8" s="2">
        <v>2.9600000000000001E-2</v>
      </c>
      <c r="I8" s="1">
        <v>0</v>
      </c>
      <c r="J8" s="10">
        <f t="shared" si="0"/>
        <v>0.94719922111922239</v>
      </c>
      <c r="K8" s="10">
        <f t="shared" si="1"/>
        <v>18.939114558479663</v>
      </c>
      <c r="L8">
        <f t="shared" si="2"/>
        <v>4937.2300979286929</v>
      </c>
      <c r="M8">
        <f t="shared" si="3"/>
        <v>194.98253274256473</v>
      </c>
      <c r="N8">
        <f t="shared" si="4"/>
        <v>2.0999613889123623</v>
      </c>
      <c r="O8">
        <f t="shared" si="5"/>
        <v>0</v>
      </c>
      <c r="P8">
        <f t="shared" si="6"/>
        <v>0</v>
      </c>
      <c r="Q8">
        <f t="shared" si="7"/>
        <v>0</v>
      </c>
      <c r="R8">
        <f t="shared" si="8"/>
        <v>192.88257135365237</v>
      </c>
      <c r="S8">
        <f t="shared" si="15"/>
        <v>370.18038436010664</v>
      </c>
      <c r="T8">
        <f t="shared" si="9"/>
        <v>154.30605708292188</v>
      </c>
      <c r="U8">
        <f t="shared" si="10"/>
        <v>38.576514270730478</v>
      </c>
      <c r="V8">
        <f t="shared" si="11"/>
        <v>144.8720218277256</v>
      </c>
      <c r="W8">
        <f t="shared" si="16"/>
        <v>1201.5408609710198</v>
      </c>
      <c r="X8">
        <f t="shared" si="12"/>
        <v>538.80756097355152</v>
      </c>
      <c r="Y8">
        <f t="shared" si="17"/>
        <v>1.9050155889987592</v>
      </c>
      <c r="Z8">
        <f t="shared" si="18"/>
        <v>0.24455715057638894</v>
      </c>
      <c r="AA8">
        <f t="shared" si="19"/>
        <v>4.1609503156108163</v>
      </c>
    </row>
    <row r="9" spans="1:27" x14ac:dyDescent="0.25">
      <c r="A9">
        <v>40</v>
      </c>
      <c r="B9">
        <f t="shared" si="13"/>
        <v>2055</v>
      </c>
      <c r="C9" s="1">
        <v>20</v>
      </c>
      <c r="D9" s="9">
        <f t="shared" si="14"/>
        <v>0.55126232193738434</v>
      </c>
      <c r="E9" s="2">
        <v>7.1300000000000002E-2</v>
      </c>
      <c r="F9" s="2">
        <v>8456.65</v>
      </c>
      <c r="G9" s="2">
        <v>6.4699999999999994E-2</v>
      </c>
      <c r="H9" s="2">
        <v>2.52E-2</v>
      </c>
      <c r="I9" s="1">
        <v>0</v>
      </c>
      <c r="J9" s="10">
        <f t="shared" si="0"/>
        <v>0.95878232745450254</v>
      </c>
      <c r="K9" s="10">
        <f t="shared" si="1"/>
        <v>24.261437830973232</v>
      </c>
      <c r="L9">
        <f t="shared" si="2"/>
        <v>4469.6826287543163</v>
      </c>
      <c r="M9">
        <f t="shared" si="3"/>
        <v>260.39331258123229</v>
      </c>
      <c r="N9">
        <f t="shared" si="4"/>
        <v>3.9302022896075641</v>
      </c>
      <c r="O9">
        <f t="shared" si="5"/>
        <v>0</v>
      </c>
      <c r="P9">
        <f t="shared" si="6"/>
        <v>0</v>
      </c>
      <c r="Q9">
        <f t="shared" si="7"/>
        <v>0</v>
      </c>
      <c r="R9">
        <f t="shared" si="8"/>
        <v>256.46311029162473</v>
      </c>
      <c r="S9">
        <f t="shared" si="15"/>
        <v>514.83906168160524</v>
      </c>
      <c r="T9">
        <f t="shared" si="9"/>
        <v>205.17048823329978</v>
      </c>
      <c r="U9">
        <f t="shared" si="10"/>
        <v>51.292622058324952</v>
      </c>
      <c r="V9">
        <f t="shared" si="11"/>
        <v>168.47447324005728</v>
      </c>
      <c r="W9">
        <f t="shared" si="16"/>
        <v>1346.4128827987454</v>
      </c>
      <c r="X9">
        <f t="shared" si="12"/>
        <v>603.77259318329391</v>
      </c>
      <c r="Y9">
        <f t="shared" si="17"/>
        <v>2.2601349562485842</v>
      </c>
      <c r="Z9">
        <f t="shared" si="18"/>
        <v>0.32758007249750742</v>
      </c>
      <c r="AA9">
        <f t="shared" si="19"/>
        <v>4.796811163290899</v>
      </c>
    </row>
    <row r="10" spans="1:27" x14ac:dyDescent="0.25">
      <c r="A10">
        <v>50</v>
      </c>
      <c r="B10">
        <f t="shared" si="13"/>
        <v>2065</v>
      </c>
      <c r="C10" s="1">
        <v>20</v>
      </c>
      <c r="D10" s="9">
        <f t="shared" si="14"/>
        <v>0.4750046788965297</v>
      </c>
      <c r="E10" s="2">
        <v>8.2100000000000006E-2</v>
      </c>
      <c r="F10" s="2">
        <v>8680.99</v>
      </c>
      <c r="G10" s="2">
        <v>5.6800000000000003E-2</v>
      </c>
      <c r="H10" s="2">
        <v>2.1600000000000001E-2</v>
      </c>
      <c r="I10" s="1">
        <v>0</v>
      </c>
      <c r="J10" s="10">
        <f t="shared" si="0"/>
        <v>0.96681154944502745</v>
      </c>
      <c r="K10" s="10">
        <f t="shared" si="1"/>
        <v>30.130963732206272</v>
      </c>
      <c r="L10">
        <f t="shared" si="2"/>
        <v>3986.6579309165973</v>
      </c>
      <c r="M10">
        <f t="shared" si="3"/>
        <v>333.77683084696673</v>
      </c>
      <c r="N10">
        <f t="shared" si="4"/>
        <v>6.8185872849101088</v>
      </c>
      <c r="O10">
        <f t="shared" si="5"/>
        <v>0</v>
      </c>
      <c r="P10">
        <f t="shared" si="6"/>
        <v>0</v>
      </c>
      <c r="Q10">
        <f t="shared" si="7"/>
        <v>0</v>
      </c>
      <c r="R10">
        <f t="shared" si="8"/>
        <v>326.95824356205662</v>
      </c>
      <c r="S10">
        <f t="shared" si="15"/>
        <v>692.43950151293939</v>
      </c>
      <c r="T10">
        <f t="shared" si="9"/>
        <v>261.5665948496453</v>
      </c>
      <c r="U10">
        <f t="shared" si="10"/>
        <v>65.391648712411325</v>
      </c>
      <c r="V10">
        <f t="shared" si="11"/>
        <v>189.58523992107712</v>
      </c>
      <c r="W10">
        <f t="shared" si="16"/>
        <v>1514.8873560388026</v>
      </c>
      <c r="X10">
        <f t="shared" si="12"/>
        <v>679.321684322333</v>
      </c>
      <c r="Y10">
        <f t="shared" si="17"/>
        <v>2.6365768162661478</v>
      </c>
      <c r="Z10">
        <f t="shared" si="18"/>
        <v>0.42420781668506125</v>
      </c>
      <c r="AA10">
        <f t="shared" si="19"/>
        <v>5.4432025726719013</v>
      </c>
    </row>
    <row r="11" spans="1:27" x14ac:dyDescent="0.25">
      <c r="A11">
        <v>60</v>
      </c>
      <c r="B11">
        <f t="shared" si="13"/>
        <v>2075</v>
      </c>
      <c r="C11" s="1">
        <v>20</v>
      </c>
      <c r="D11" s="9">
        <f t="shared" si="14"/>
        <v>0.40929596671985796</v>
      </c>
      <c r="E11" s="2">
        <v>9.2600000000000002E-2</v>
      </c>
      <c r="F11" s="2">
        <v>8842.25</v>
      </c>
      <c r="G11" s="2">
        <v>5.0099999999999999E-2</v>
      </c>
      <c r="H11" s="2">
        <v>1.8700000000000001E-2</v>
      </c>
      <c r="I11" s="1">
        <v>0</v>
      </c>
      <c r="J11" s="10">
        <f t="shared" si="0"/>
        <v>0.97242952264650551</v>
      </c>
      <c r="K11" s="10">
        <f t="shared" si="1"/>
        <v>36.270681395121031</v>
      </c>
      <c r="L11">
        <f t="shared" si="2"/>
        <v>3519.3170226340799</v>
      </c>
      <c r="M11">
        <f t="shared" si="3"/>
        <v>411.91115126527325</v>
      </c>
      <c r="N11">
        <f t="shared" si="4"/>
        <v>11.018110557762043</v>
      </c>
      <c r="O11">
        <f t="shared" si="5"/>
        <v>0</v>
      </c>
      <c r="P11">
        <f t="shared" si="6"/>
        <v>0</v>
      </c>
      <c r="Q11">
        <f t="shared" si="7"/>
        <v>0</v>
      </c>
      <c r="R11">
        <f t="shared" si="8"/>
        <v>400.8930407075112</v>
      </c>
      <c r="S11">
        <f t="shared" si="15"/>
        <v>895.35521237526666</v>
      </c>
      <c r="T11">
        <f t="shared" si="9"/>
        <v>320.71443256600895</v>
      </c>
      <c r="U11">
        <f t="shared" si="10"/>
        <v>80.178608141502252</v>
      </c>
      <c r="V11">
        <f t="shared" si="11"/>
        <v>206.36748678390191</v>
      </c>
      <c r="W11">
        <f t="shared" si="16"/>
        <v>1704.4725959598798</v>
      </c>
      <c r="X11">
        <f t="shared" si="12"/>
        <v>764.33748697752458</v>
      </c>
      <c r="Y11">
        <f t="shared" si="17"/>
        <v>3.0267648160743326</v>
      </c>
      <c r="Z11">
        <f t="shared" si="18"/>
        <v>0.53482626666411559</v>
      </c>
      <c r="AA11">
        <f t="shared" si="19"/>
        <v>6.0791194087626153</v>
      </c>
    </row>
    <row r="12" spans="1:27" x14ac:dyDescent="0.25">
      <c r="A12">
        <v>70</v>
      </c>
      <c r="B12">
        <f t="shared" si="13"/>
        <v>2085</v>
      </c>
      <c r="C12" s="1">
        <v>20</v>
      </c>
      <c r="D12" s="9">
        <f t="shared" si="14"/>
        <v>0.35267692259855543</v>
      </c>
      <c r="E12" s="2">
        <v>0.10290000000000001</v>
      </c>
      <c r="F12" s="2">
        <v>8957.41</v>
      </c>
      <c r="G12" s="2">
        <v>4.4600000000000001E-2</v>
      </c>
      <c r="H12" s="2">
        <v>1.6299999999999999E-2</v>
      </c>
      <c r="I12" s="1">
        <v>0</v>
      </c>
      <c r="J12" s="10">
        <f t="shared" si="0"/>
        <v>0.97649893945784549</v>
      </c>
      <c r="K12" s="10">
        <f t="shared" si="1"/>
        <v>42.551271173752838</v>
      </c>
      <c r="L12">
        <f t="shared" si="2"/>
        <v>3084.8302557832626</v>
      </c>
      <c r="M12">
        <f t="shared" si="3"/>
        <v>493.18058984921714</v>
      </c>
      <c r="N12">
        <f t="shared" si="4"/>
        <v>16.744112443610334</v>
      </c>
      <c r="O12">
        <f t="shared" si="5"/>
        <v>0</v>
      </c>
      <c r="P12">
        <f t="shared" si="6"/>
        <v>0</v>
      </c>
      <c r="Q12">
        <f t="shared" si="7"/>
        <v>0</v>
      </c>
      <c r="R12">
        <f t="shared" si="8"/>
        <v>476.43647740560681</v>
      </c>
      <c r="S12">
        <f t="shared" si="15"/>
        <v>1113.9771402014348</v>
      </c>
      <c r="T12">
        <f t="shared" si="9"/>
        <v>381.14918192448545</v>
      </c>
      <c r="U12">
        <f t="shared" si="10"/>
        <v>95.287295481121362</v>
      </c>
      <c r="V12">
        <f t="shared" si="11"/>
        <v>219.95854307275084</v>
      </c>
      <c r="W12">
        <f t="shared" si="16"/>
        <v>1910.8400827437817</v>
      </c>
      <c r="X12">
        <f t="shared" si="12"/>
        <v>856.87896087165097</v>
      </c>
      <c r="Y12">
        <f t="shared" si="17"/>
        <v>3.4226929165655742</v>
      </c>
      <c r="Z12">
        <f t="shared" si="18"/>
        <v>0.65942319413462647</v>
      </c>
      <c r="AA12">
        <f t="shared" si="19"/>
        <v>6.6902351585266295</v>
      </c>
    </row>
    <row r="13" spans="1:27" x14ac:dyDescent="0.25">
      <c r="A13">
        <v>80</v>
      </c>
      <c r="B13">
        <f t="shared" si="13"/>
        <v>2095</v>
      </c>
      <c r="C13" s="1">
        <v>20</v>
      </c>
      <c r="D13" s="9">
        <f t="shared" si="14"/>
        <v>0.30389014758779642</v>
      </c>
      <c r="E13" s="2">
        <v>0.11260000000000001</v>
      </c>
      <c r="F13" s="2">
        <v>9039.26</v>
      </c>
      <c r="G13" s="2">
        <v>3.9899999999999998E-2</v>
      </c>
      <c r="H13" s="2">
        <v>1.43E-2</v>
      </c>
      <c r="I13" s="1">
        <v>0</v>
      </c>
      <c r="J13" s="10">
        <f t="shared" si="0"/>
        <v>0.9794631146953291</v>
      </c>
      <c r="K13" s="10">
        <f t="shared" si="1"/>
        <v>48.692875534176608</v>
      </c>
      <c r="L13">
        <f t="shared" si="2"/>
        <v>2690.5284215524034</v>
      </c>
      <c r="M13">
        <f t="shared" si="3"/>
        <v>574.2334405691646</v>
      </c>
      <c r="N13">
        <f t="shared" si="4"/>
        <v>24.048987942838039</v>
      </c>
      <c r="O13">
        <f t="shared" si="5"/>
        <v>0</v>
      </c>
      <c r="P13">
        <f t="shared" si="6"/>
        <v>0</v>
      </c>
      <c r="Q13">
        <f t="shared" si="7"/>
        <v>0</v>
      </c>
      <c r="R13">
        <f t="shared" si="8"/>
        <v>550.18445262632656</v>
      </c>
      <c r="S13">
        <f t="shared" si="15"/>
        <v>1341.292766363709</v>
      </c>
      <c r="T13">
        <f t="shared" si="9"/>
        <v>440.14756210106123</v>
      </c>
      <c r="U13">
        <f t="shared" si="10"/>
        <v>110.03689052526532</v>
      </c>
      <c r="V13">
        <f t="shared" si="11"/>
        <v>229.11914278709665</v>
      </c>
      <c r="W13">
        <f t="shared" si="16"/>
        <v>2130.7986258165324</v>
      </c>
      <c r="X13">
        <f t="shared" si="12"/>
        <v>955.51507884149441</v>
      </c>
      <c r="Y13">
        <f t="shared" si="17"/>
        <v>3.8171007065004003</v>
      </c>
      <c r="Z13">
        <f t="shared" si="18"/>
        <v>0.79758668025617385</v>
      </c>
      <c r="AA13">
        <f t="shared" si="19"/>
        <v>7.2678551149445108</v>
      </c>
    </row>
    <row r="14" spans="1:27" x14ac:dyDescent="0.25">
      <c r="A14">
        <v>90</v>
      </c>
      <c r="B14">
        <f t="shared" si="13"/>
        <v>2105</v>
      </c>
      <c r="C14" s="1">
        <v>20</v>
      </c>
      <c r="D14" s="9">
        <f t="shared" si="14"/>
        <v>0.26185218221962264</v>
      </c>
      <c r="E14" s="2">
        <v>0.1217</v>
      </c>
      <c r="F14" s="2">
        <v>9097.25</v>
      </c>
      <c r="G14" s="2">
        <v>3.5900000000000001E-2</v>
      </c>
      <c r="H14" s="2">
        <v>1.26E-2</v>
      </c>
      <c r="I14" s="1">
        <v>0</v>
      </c>
      <c r="J14" s="10">
        <f t="shared" si="0"/>
        <v>0.98167179370328173</v>
      </c>
      <c r="K14" s="10">
        <f t="shared" si="1"/>
        <v>54.560712805761824</v>
      </c>
      <c r="L14">
        <f t="shared" si="2"/>
        <v>2338.4745073035024</v>
      </c>
      <c r="M14">
        <f t="shared" si="3"/>
        <v>653.33442035546273</v>
      </c>
      <c r="N14">
        <f t="shared" si="4"/>
        <v>32.893864640191737</v>
      </c>
      <c r="O14">
        <f t="shared" si="5"/>
        <v>0</v>
      </c>
      <c r="P14">
        <f t="shared" si="6"/>
        <v>0</v>
      </c>
      <c r="Q14">
        <f t="shared" si="7"/>
        <v>0</v>
      </c>
      <c r="R14">
        <f t="shared" si="8"/>
        <v>620.44055571527099</v>
      </c>
      <c r="S14">
        <f t="shared" si="15"/>
        <v>1568.0487747457651</v>
      </c>
      <c r="T14">
        <f t="shared" si="9"/>
        <v>496.35244457221677</v>
      </c>
      <c r="U14">
        <f t="shared" si="10"/>
        <v>124.08811114305421</v>
      </c>
      <c r="V14">
        <f t="shared" si="11"/>
        <v>234.54705690761111</v>
      </c>
      <c r="W14">
        <f t="shared" si="16"/>
        <v>2359.9177686036292</v>
      </c>
      <c r="X14">
        <f t="shared" si="12"/>
        <v>1058.2590890599233</v>
      </c>
      <c r="Y14">
        <f t="shared" si="17"/>
        <v>4.2038453799955224</v>
      </c>
      <c r="Z14">
        <f t="shared" si="18"/>
        <v>0.94856238156838524</v>
      </c>
      <c r="AA14">
        <f t="shared" si="19"/>
        <v>7.8065418579228236</v>
      </c>
    </row>
    <row r="15" spans="1:27" x14ac:dyDescent="0.25">
      <c r="A15">
        <v>100</v>
      </c>
      <c r="B15">
        <f t="shared" si="13"/>
        <v>2115</v>
      </c>
      <c r="C15" s="1">
        <v>20</v>
      </c>
      <c r="D15" s="9">
        <f t="shared" si="14"/>
        <v>0.2256294449735953</v>
      </c>
      <c r="E15" s="2">
        <v>0.13020000000000001</v>
      </c>
      <c r="F15" s="2">
        <v>9138.24</v>
      </c>
      <c r="G15" s="2">
        <v>3.2399999999999998E-2</v>
      </c>
      <c r="H15" s="2">
        <v>1.12E-2</v>
      </c>
      <c r="I15" s="1">
        <v>0</v>
      </c>
      <c r="J15" s="10">
        <f t="shared" si="0"/>
        <v>0.98335212378709025</v>
      </c>
      <c r="K15" s="10">
        <f t="shared" si="1"/>
        <v>60.067721985134654</v>
      </c>
      <c r="L15">
        <f t="shared" si="2"/>
        <v>2027.5304954584317</v>
      </c>
      <c r="M15">
        <f t="shared" si="3"/>
        <v>729.28581857789311</v>
      </c>
      <c r="N15">
        <f t="shared" si="4"/>
        <v>43.144243886097001</v>
      </c>
      <c r="O15">
        <f t="shared" si="5"/>
        <v>0</v>
      </c>
      <c r="P15">
        <f t="shared" si="6"/>
        <v>0</v>
      </c>
      <c r="Q15">
        <f t="shared" si="7"/>
        <v>0</v>
      </c>
      <c r="R15">
        <f t="shared" si="8"/>
        <v>686.14157469179611</v>
      </c>
      <c r="S15">
        <f t="shared" si="15"/>
        <v>1787.6259122096119</v>
      </c>
      <c r="T15">
        <f t="shared" si="9"/>
        <v>548.91325975343693</v>
      </c>
      <c r="U15">
        <f t="shared" si="10"/>
        <v>137.22831493835923</v>
      </c>
      <c r="V15">
        <f t="shared" si="11"/>
        <v>236.28860521923733</v>
      </c>
      <c r="W15">
        <f t="shared" si="16"/>
        <v>2594.4648255112402</v>
      </c>
      <c r="X15">
        <f t="shared" si="12"/>
        <v>1163.4371414848611</v>
      </c>
      <c r="Y15">
        <f t="shared" si="17"/>
        <v>4.5781913062030801</v>
      </c>
      <c r="Z15">
        <f t="shared" si="18"/>
        <v>1.111326531489742</v>
      </c>
      <c r="AA15">
        <f t="shared" si="19"/>
        <v>8.3042502610552891</v>
      </c>
    </row>
    <row r="16" spans="1:27" s="3" customFormat="1" x14ac:dyDescent="0.25">
      <c r="A16" s="3">
        <v>110</v>
      </c>
      <c r="B16">
        <f t="shared" si="13"/>
        <v>2125</v>
      </c>
      <c r="C16" s="5">
        <f t="shared" ref="C16:C44" si="20">C15</f>
        <v>20</v>
      </c>
      <c r="D16" s="9">
        <f t="shared" si="14"/>
        <v>0.19441749924541085</v>
      </c>
      <c r="E16" s="4">
        <v>0.13800000000000001</v>
      </c>
      <c r="F16" s="4">
        <v>9167.17</v>
      </c>
      <c r="G16" s="4">
        <v>2.9499999999999998E-2</v>
      </c>
      <c r="H16" s="4">
        <v>0.01</v>
      </c>
      <c r="I16" s="5">
        <f>I15</f>
        <v>0</v>
      </c>
      <c r="J16" s="10">
        <f t="shared" si="0"/>
        <v>0.98464220844644212</v>
      </c>
      <c r="K16" s="10">
        <f t="shared" si="1"/>
        <v>65.113528628947662</v>
      </c>
      <c r="L16">
        <f t="shared" si="2"/>
        <v>1754.886715605157</v>
      </c>
      <c r="M16">
        <f t="shared" si="3"/>
        <v>800.69140444558957</v>
      </c>
      <c r="N16">
        <f t="shared" si="4"/>
        <v>54.557921643801933</v>
      </c>
      <c r="O16">
        <f t="shared" si="5"/>
        <v>0</v>
      </c>
      <c r="P16">
        <f t="shared" si="6"/>
        <v>0</v>
      </c>
      <c r="Q16">
        <f t="shared" si="7"/>
        <v>0</v>
      </c>
      <c r="R16">
        <f t="shared" si="8"/>
        <v>746.13348280178764</v>
      </c>
      <c r="S16">
        <f t="shared" si="15"/>
        <v>1995.5897639351797</v>
      </c>
      <c r="T16">
        <f t="shared" si="9"/>
        <v>596.90678624143015</v>
      </c>
      <c r="U16">
        <f t="shared" si="10"/>
        <v>149.22669656035754</v>
      </c>
      <c r="V16">
        <f t="shared" si="11"/>
        <v>236.20396431144891</v>
      </c>
      <c r="W16">
        <f t="shared" si="16"/>
        <v>2830.7534307304777</v>
      </c>
      <c r="X16">
        <f t="shared" si="12"/>
        <v>1269.3961572782412</v>
      </c>
      <c r="Y16">
        <f t="shared" si="17"/>
        <v>4.9369646412443986</v>
      </c>
      <c r="Z16">
        <f t="shared" si="18"/>
        <v>1.2846697702254088</v>
      </c>
      <c r="AA16">
        <f t="shared" si="19"/>
        <v>8.7620511120954845</v>
      </c>
    </row>
    <row r="17" spans="1:27" x14ac:dyDescent="0.25">
      <c r="A17">
        <v>120</v>
      </c>
      <c r="B17">
        <f t="shared" si="13"/>
        <v>2135</v>
      </c>
      <c r="C17" s="1">
        <f t="shared" si="20"/>
        <v>20</v>
      </c>
      <c r="D17" s="9">
        <f t="shared" si="14"/>
        <v>0.16752318837314309</v>
      </c>
      <c r="E17" s="2">
        <v>0.1452</v>
      </c>
      <c r="F17" s="2">
        <v>9187.56</v>
      </c>
      <c r="G17" s="2">
        <v>2.69E-2</v>
      </c>
      <c r="H17" s="2">
        <v>8.8999999999999999E-3</v>
      </c>
      <c r="I17" s="5">
        <f t="shared" ref="I17:I44" si="21">I16</f>
        <v>0</v>
      </c>
      <c r="J17" s="10">
        <f t="shared" si="0"/>
        <v>0.98565352559970365</v>
      </c>
      <c r="K17" s="10">
        <f t="shared" si="1"/>
        <v>69.7035363600789</v>
      </c>
      <c r="L17">
        <f t="shared" si="2"/>
        <v>1517.0482648289426</v>
      </c>
      <c r="M17">
        <f t="shared" si="3"/>
        <v>867.41328594794504</v>
      </c>
      <c r="N17">
        <f t="shared" si="4"/>
        <v>66.90650779743703</v>
      </c>
      <c r="O17">
        <f t="shared" si="5"/>
        <v>0</v>
      </c>
      <c r="P17">
        <f t="shared" si="6"/>
        <v>0</v>
      </c>
      <c r="Q17">
        <f t="shared" si="7"/>
        <v>0</v>
      </c>
      <c r="R17">
        <f t="shared" si="8"/>
        <v>800.50677815050801</v>
      </c>
      <c r="S17">
        <f t="shared" si="15"/>
        <v>2188.0860915720214</v>
      </c>
      <c r="T17">
        <f t="shared" si="9"/>
        <v>640.40542252040643</v>
      </c>
      <c r="U17">
        <f t="shared" si="10"/>
        <v>160.10135563010161</v>
      </c>
      <c r="V17">
        <f t="shared" si="11"/>
        <v>233.33417391999723</v>
      </c>
      <c r="W17">
        <f t="shared" si="16"/>
        <v>3066.9573950419267</v>
      </c>
      <c r="X17">
        <f t="shared" si="12"/>
        <v>1375.3172175075904</v>
      </c>
      <c r="Y17">
        <f t="shared" si="17"/>
        <v>5.2782632553965616</v>
      </c>
      <c r="Z17">
        <f t="shared" si="18"/>
        <v>1.4672845137763584</v>
      </c>
      <c r="AA17">
        <f t="shared" si="19"/>
        <v>9.182008451129823</v>
      </c>
    </row>
    <row r="18" spans="1:27" x14ac:dyDescent="0.25">
      <c r="A18">
        <v>130</v>
      </c>
      <c r="B18">
        <f t="shared" si="13"/>
        <v>2145</v>
      </c>
      <c r="C18" s="1">
        <f t="shared" si="20"/>
        <v>20</v>
      </c>
      <c r="D18" s="9">
        <f t="shared" si="14"/>
        <v>0.14434924197476026</v>
      </c>
      <c r="E18" s="2">
        <v>0.1517</v>
      </c>
      <c r="F18" s="2">
        <v>9201.92</v>
      </c>
      <c r="G18" s="2">
        <v>2.47E-2</v>
      </c>
      <c r="H18" s="2">
        <v>8.0999999999999996E-3</v>
      </c>
      <c r="I18" s="5">
        <f t="shared" si="21"/>
        <v>0</v>
      </c>
      <c r="J18" s="10">
        <f t="shared" si="0"/>
        <v>0.98644621183958026</v>
      </c>
      <c r="K18" s="10">
        <f t="shared" si="1"/>
        <v>73.780111372866088</v>
      </c>
      <c r="L18">
        <f t="shared" si="2"/>
        <v>1310.2868130416598</v>
      </c>
      <c r="M18">
        <f t="shared" si="3"/>
        <v>928.52177797963736</v>
      </c>
      <c r="N18">
        <f t="shared" si="4"/>
        <v>79.873424924382448</v>
      </c>
      <c r="O18">
        <f t="shared" si="5"/>
        <v>0</v>
      </c>
      <c r="P18">
        <f t="shared" si="6"/>
        <v>0</v>
      </c>
      <c r="Q18">
        <f t="shared" si="7"/>
        <v>0</v>
      </c>
      <c r="R18">
        <f t="shared" si="8"/>
        <v>848.64835305525492</v>
      </c>
      <c r="S18">
        <f t="shared" si="15"/>
        <v>2363.9520015148546</v>
      </c>
      <c r="T18">
        <f t="shared" si="9"/>
        <v>678.91868244420391</v>
      </c>
      <c r="U18">
        <f t="shared" si="10"/>
        <v>169.72967061105101</v>
      </c>
      <c r="V18">
        <f t="shared" si="11"/>
        <v>229.34487916097044</v>
      </c>
      <c r="W18">
        <f t="shared" si="16"/>
        <v>3300.291568961924</v>
      </c>
      <c r="X18">
        <f t="shared" si="12"/>
        <v>1479.9513762161093</v>
      </c>
      <c r="Y18">
        <f t="shared" si="17"/>
        <v>5.6011427325608478</v>
      </c>
      <c r="Z18">
        <f t="shared" si="18"/>
        <v>1.6578334508573684</v>
      </c>
      <c r="AA18">
        <f t="shared" si="19"/>
        <v>9.5665692026902924</v>
      </c>
    </row>
    <row r="19" spans="1:27" x14ac:dyDescent="0.25">
      <c r="A19">
        <v>140</v>
      </c>
      <c r="B19">
        <f t="shared" si="13"/>
        <v>2155</v>
      </c>
      <c r="C19" s="1">
        <f t="shared" si="20"/>
        <v>20</v>
      </c>
      <c r="D19" s="9">
        <f t="shared" si="14"/>
        <v>0.12438101173358745</v>
      </c>
      <c r="E19" s="2">
        <v>0.15759999999999999</v>
      </c>
      <c r="F19" s="2">
        <v>9212.0300000000007</v>
      </c>
      <c r="G19" s="2">
        <v>2.2800000000000001E-2</v>
      </c>
      <c r="H19" s="2">
        <v>7.3000000000000001E-3</v>
      </c>
      <c r="I19" s="5">
        <f t="shared" si="21"/>
        <v>0</v>
      </c>
      <c r="J19" s="10">
        <f t="shared" si="0"/>
        <v>0.98707665577328452</v>
      </c>
      <c r="K19" s="10">
        <f t="shared" si="1"/>
        <v>77.379351850179361</v>
      </c>
      <c r="L19">
        <f t="shared" si="2"/>
        <v>1130.9940228789594</v>
      </c>
      <c r="M19">
        <f t="shared" si="3"/>
        <v>984.25023866943104</v>
      </c>
      <c r="N19">
        <f t="shared" si="4"/>
        <v>93.224100388921329</v>
      </c>
      <c r="O19">
        <f t="shared" si="5"/>
        <v>0</v>
      </c>
      <c r="P19">
        <f t="shared" si="6"/>
        <v>0</v>
      </c>
      <c r="Q19">
        <f t="shared" si="7"/>
        <v>0</v>
      </c>
      <c r="R19">
        <f t="shared" si="8"/>
        <v>891.02613828050971</v>
      </c>
      <c r="S19">
        <f t="shared" si="15"/>
        <v>2521.5558024699826</v>
      </c>
      <c r="T19">
        <f t="shared" si="9"/>
        <v>712.82091062440782</v>
      </c>
      <c r="U19">
        <f t="shared" si="10"/>
        <v>178.20522765610195</v>
      </c>
      <c r="V19">
        <f t="shared" si="11"/>
        <v>224.40905441663028</v>
      </c>
      <c r="W19">
        <f t="shared" si="16"/>
        <v>3529.6364481228943</v>
      </c>
      <c r="X19">
        <f t="shared" si="12"/>
        <v>1582.7966135080244</v>
      </c>
      <c r="Y19">
        <f t="shared" si="17"/>
        <v>5.9055214469505151</v>
      </c>
      <c r="Z19">
        <f t="shared" si="18"/>
        <v>1.8549989149425423</v>
      </c>
      <c r="AA19">
        <f t="shared" si="19"/>
        <v>9.9191999055349775</v>
      </c>
    </row>
    <row r="20" spans="1:27" x14ac:dyDescent="0.25">
      <c r="A20">
        <v>150</v>
      </c>
      <c r="B20">
        <f t="shared" si="13"/>
        <v>2165</v>
      </c>
      <c r="C20" s="1">
        <f t="shared" si="20"/>
        <v>20</v>
      </c>
      <c r="D20" s="9">
        <f t="shared" si="14"/>
        <v>0.10717504205928487</v>
      </c>
      <c r="E20" s="2">
        <v>0.1628</v>
      </c>
      <c r="F20" s="2">
        <v>9219.14</v>
      </c>
      <c r="G20" s="2">
        <v>2.1100000000000001E-2</v>
      </c>
      <c r="H20" s="2">
        <v>6.7000000000000002E-3</v>
      </c>
      <c r="I20" s="5">
        <f t="shared" si="21"/>
        <v>0</v>
      </c>
      <c r="J20" s="10">
        <f t="shared" si="0"/>
        <v>0.98757155777422378</v>
      </c>
      <c r="K20" s="10">
        <f t="shared" si="1"/>
        <v>80.460606553412774</v>
      </c>
      <c r="L20">
        <f t="shared" si="2"/>
        <v>975.78164928208719</v>
      </c>
      <c r="M20">
        <f t="shared" si="3"/>
        <v>1033.8656256152683</v>
      </c>
      <c r="N20">
        <f t="shared" si="4"/>
        <v>106.64363023923102</v>
      </c>
      <c r="O20">
        <f t="shared" si="5"/>
        <v>0</v>
      </c>
      <c r="P20">
        <f t="shared" si="6"/>
        <v>0</v>
      </c>
      <c r="Q20">
        <f t="shared" si="7"/>
        <v>0</v>
      </c>
      <c r="R20">
        <f t="shared" si="8"/>
        <v>927.22199537603728</v>
      </c>
      <c r="S20">
        <f t="shared" si="15"/>
        <v>2661.2644203913569</v>
      </c>
      <c r="T20">
        <f t="shared" si="9"/>
        <v>741.77759630082983</v>
      </c>
      <c r="U20">
        <f t="shared" si="10"/>
        <v>185.44439907520746</v>
      </c>
      <c r="V20">
        <f t="shared" si="11"/>
        <v>218.14564700482163</v>
      </c>
      <c r="W20">
        <f t="shared" si="16"/>
        <v>3754.0455025395245</v>
      </c>
      <c r="X20">
        <f t="shared" si="12"/>
        <v>1683.428476475123</v>
      </c>
      <c r="Y20">
        <f t="shared" si="17"/>
        <v>6.1917722033746703</v>
      </c>
      <c r="Z20">
        <f t="shared" si="18"/>
        <v>2.0575250415429411</v>
      </c>
      <c r="AA20">
        <f t="shared" si="19"/>
        <v>10.242572079607974</v>
      </c>
    </row>
    <row r="21" spans="1:27" x14ac:dyDescent="0.25">
      <c r="A21">
        <v>160</v>
      </c>
      <c r="B21">
        <f t="shared" si="13"/>
        <v>2175</v>
      </c>
      <c r="C21" s="1">
        <f t="shared" si="20"/>
        <v>20</v>
      </c>
      <c r="D21" s="9">
        <f t="shared" si="14"/>
        <v>9.234922180093269E-2</v>
      </c>
      <c r="E21" s="2">
        <v>0.1676</v>
      </c>
      <c r="F21" s="2">
        <v>9224.14</v>
      </c>
      <c r="G21" s="2">
        <v>1.9599999999999999E-2</v>
      </c>
      <c r="H21" s="2">
        <v>6.1000000000000004E-3</v>
      </c>
      <c r="I21" s="5">
        <f t="shared" si="21"/>
        <v>0</v>
      </c>
      <c r="J21" s="10">
        <f t="shared" si="0"/>
        <v>0.98797664774694349</v>
      </c>
      <c r="K21" s="10">
        <f t="shared" si="1"/>
        <v>83.171479879563663</v>
      </c>
      <c r="L21">
        <f t="shared" si="2"/>
        <v>841.60015253999154</v>
      </c>
      <c r="M21">
        <f t="shared" si="3"/>
        <v>1079.0624413520825</v>
      </c>
      <c r="N21">
        <f t="shared" si="4"/>
        <v>120.08072333173448</v>
      </c>
      <c r="O21">
        <f t="shared" si="5"/>
        <v>0</v>
      </c>
      <c r="P21">
        <f t="shared" si="6"/>
        <v>0</v>
      </c>
      <c r="Q21">
        <f t="shared" si="7"/>
        <v>0</v>
      </c>
      <c r="R21">
        <f t="shared" si="8"/>
        <v>958.98171802034801</v>
      </c>
      <c r="S21">
        <f t="shared" si="15"/>
        <v>2782.3695175477642</v>
      </c>
      <c r="T21">
        <f t="shared" si="9"/>
        <v>767.18537441627836</v>
      </c>
      <c r="U21">
        <f t="shared" si="10"/>
        <v>191.79634360406962</v>
      </c>
      <c r="V21">
        <f t="shared" si="11"/>
        <v>211.49623850500817</v>
      </c>
      <c r="W21">
        <f t="shared" si="16"/>
        <v>3972.191149544346</v>
      </c>
      <c r="X21">
        <f t="shared" si="12"/>
        <v>1781.2516365669712</v>
      </c>
      <c r="Y21">
        <f t="shared" si="17"/>
        <v>6.4605702967418903</v>
      </c>
      <c r="Z21">
        <f t="shared" si="18"/>
        <v>2.2642373996345277</v>
      </c>
      <c r="AA21">
        <f t="shared" si="19"/>
        <v>10.539254884971648</v>
      </c>
    </row>
    <row r="22" spans="1:27" x14ac:dyDescent="0.25">
      <c r="A22">
        <v>170</v>
      </c>
      <c r="B22">
        <f t="shared" si="13"/>
        <v>2185</v>
      </c>
      <c r="C22" s="1">
        <f t="shared" si="20"/>
        <v>20</v>
      </c>
      <c r="D22" s="9">
        <f t="shared" si="14"/>
        <v>7.9574298300907689E-2</v>
      </c>
      <c r="E22" s="2">
        <v>0.17180000000000001</v>
      </c>
      <c r="F22" s="2">
        <v>9227.66</v>
      </c>
      <c r="G22" s="2">
        <v>1.83E-2</v>
      </c>
      <c r="H22" s="2">
        <v>5.5999999999999999E-3</v>
      </c>
      <c r="I22" s="5">
        <f t="shared" si="21"/>
        <v>0</v>
      </c>
      <c r="J22" s="10">
        <f t="shared" si="0"/>
        <v>0.98829698705146662</v>
      </c>
      <c r="K22" s="10">
        <f t="shared" si="1"/>
        <v>85.448081139252565</v>
      </c>
      <c r="L22">
        <f t="shared" si="2"/>
        <v>725.69122763506266</v>
      </c>
      <c r="M22">
        <f t="shared" si="3"/>
        <v>1118.849429203864</v>
      </c>
      <c r="N22">
        <f t="shared" si="4"/>
        <v>133.24212869706992</v>
      </c>
      <c r="O22">
        <f t="shared" si="5"/>
        <v>0</v>
      </c>
      <c r="P22">
        <f t="shared" si="6"/>
        <v>0</v>
      </c>
      <c r="Q22">
        <f t="shared" si="7"/>
        <v>0</v>
      </c>
      <c r="R22">
        <f t="shared" si="8"/>
        <v>985.6073005067941</v>
      </c>
      <c r="S22">
        <f t="shared" si="15"/>
        <v>2888.1156992010406</v>
      </c>
      <c r="T22">
        <f t="shared" si="9"/>
        <v>788.48584040543528</v>
      </c>
      <c r="U22">
        <f t="shared" si="10"/>
        <v>197.12146010135882</v>
      </c>
      <c r="V22">
        <f t="shared" si="11"/>
        <v>204.74944554430712</v>
      </c>
      <c r="W22">
        <f t="shared" si="16"/>
        <v>4183.687388049354</v>
      </c>
      <c r="X22">
        <f t="shared" si="12"/>
        <v>1876.0929991252708</v>
      </c>
      <c r="Y22">
        <f t="shared" si="17"/>
        <v>6.7128694001518001</v>
      </c>
      <c r="Z22">
        <f t="shared" si="18"/>
        <v>2.474054044489896</v>
      </c>
      <c r="AA22">
        <f t="shared" si="19"/>
        <v>10.812142258589903</v>
      </c>
    </row>
    <row r="23" spans="1:27" x14ac:dyDescent="0.25">
      <c r="A23">
        <v>180</v>
      </c>
      <c r="B23">
        <f t="shared" si="13"/>
        <v>2195</v>
      </c>
      <c r="C23" s="1">
        <f t="shared" si="20"/>
        <v>20</v>
      </c>
      <c r="D23" s="9">
        <f t="shared" si="14"/>
        <v>6.8566565333178467E-2</v>
      </c>
      <c r="E23" s="2">
        <v>0.17549999999999999</v>
      </c>
      <c r="F23" s="2">
        <v>9230.14</v>
      </c>
      <c r="G23" s="2">
        <v>1.7100000000000001E-2</v>
      </c>
      <c r="H23" s="2">
        <v>5.1999999999999998E-3</v>
      </c>
      <c r="I23" s="5">
        <f t="shared" si="21"/>
        <v>0</v>
      </c>
      <c r="J23" s="10">
        <f t="shared" si="0"/>
        <v>0.98855085596942804</v>
      </c>
      <c r="K23" s="10">
        <f t="shared" si="1"/>
        <v>87.342774038806695</v>
      </c>
      <c r="L23">
        <f t="shared" si="2"/>
        <v>625.63307454986398</v>
      </c>
      <c r="M23">
        <f t="shared" si="3"/>
        <v>1153.7474521193574</v>
      </c>
      <c r="N23">
        <f t="shared" si="4"/>
        <v>146.0149116611683</v>
      </c>
      <c r="O23">
        <f t="shared" si="5"/>
        <v>0</v>
      </c>
      <c r="P23">
        <f t="shared" si="6"/>
        <v>0</v>
      </c>
      <c r="Q23">
        <f t="shared" si="7"/>
        <v>0</v>
      </c>
      <c r="R23">
        <f t="shared" si="8"/>
        <v>1007.7325404581891</v>
      </c>
      <c r="S23">
        <f t="shared" si="15"/>
        <v>2978.2382778393285</v>
      </c>
      <c r="T23">
        <f t="shared" si="9"/>
        <v>806.18603236655122</v>
      </c>
      <c r="U23">
        <f t="shared" si="10"/>
        <v>201.54650809163783</v>
      </c>
      <c r="V23">
        <f t="shared" si="11"/>
        <v>197.29081431241013</v>
      </c>
      <c r="W23">
        <f t="shared" si="16"/>
        <v>4388.4368335936615</v>
      </c>
      <c r="X23">
        <f t="shared" si="12"/>
        <v>1967.908893988189</v>
      </c>
      <c r="Y23">
        <f t="shared" si="17"/>
        <v>6.9496884584393124</v>
      </c>
      <c r="Z23">
        <f t="shared" si="18"/>
        <v>2.6859948122729911</v>
      </c>
      <c r="AA23">
        <f t="shared" si="19"/>
        <v>11.063416763364204</v>
      </c>
    </row>
    <row r="24" spans="1:27" x14ac:dyDescent="0.25">
      <c r="A24">
        <v>190</v>
      </c>
      <c r="B24">
        <f t="shared" si="13"/>
        <v>2205</v>
      </c>
      <c r="C24" s="1">
        <f t="shared" si="20"/>
        <v>20</v>
      </c>
      <c r="D24" s="9">
        <f t="shared" si="14"/>
        <v>5.9081562539338203E-2</v>
      </c>
      <c r="E24" s="2">
        <v>0.17879999999999999</v>
      </c>
      <c r="F24" s="2">
        <v>9231.8799999999992</v>
      </c>
      <c r="G24" s="2">
        <v>1.61E-2</v>
      </c>
      <c r="H24" s="2">
        <v>4.7999999999999996E-3</v>
      </c>
      <c r="I24" s="5">
        <f t="shared" si="21"/>
        <v>0</v>
      </c>
      <c r="J24" s="10">
        <f t="shared" si="0"/>
        <v>0.98875399557385679</v>
      </c>
      <c r="K24" s="10">
        <f t="shared" si="1"/>
        <v>88.920470071604186</v>
      </c>
      <c r="L24">
        <f t="shared" si="2"/>
        <v>539.29994357185308</v>
      </c>
      <c r="M24">
        <f t="shared" si="3"/>
        <v>1184.4796379653785</v>
      </c>
      <c r="N24">
        <f t="shared" si="4"/>
        <v>158.35075140957701</v>
      </c>
      <c r="O24">
        <f t="shared" si="5"/>
        <v>0</v>
      </c>
      <c r="P24">
        <f t="shared" si="6"/>
        <v>0</v>
      </c>
      <c r="Q24">
        <f t="shared" si="7"/>
        <v>0</v>
      </c>
      <c r="R24">
        <f t="shared" si="8"/>
        <v>1026.1288865558015</v>
      </c>
      <c r="S24">
        <f t="shared" si="15"/>
        <v>3053.9125578795065</v>
      </c>
      <c r="T24">
        <f t="shared" si="9"/>
        <v>820.9031092446412</v>
      </c>
      <c r="U24">
        <f t="shared" si="10"/>
        <v>205.2257773111603</v>
      </c>
      <c r="V24">
        <f t="shared" si="11"/>
        <v>190.70122171242593</v>
      </c>
      <c r="W24">
        <f t="shared" si="16"/>
        <v>4585.727647906072</v>
      </c>
      <c r="X24">
        <f t="shared" si="12"/>
        <v>2056.3801111686421</v>
      </c>
      <c r="Y24">
        <f t="shared" si="17"/>
        <v>7.1721354042666778</v>
      </c>
      <c r="Z24">
        <f t="shared" si="18"/>
        <v>2.8991794945813072</v>
      </c>
      <c r="AA24">
        <f t="shared" si="19"/>
        <v>11.295457143426082</v>
      </c>
    </row>
    <row r="25" spans="1:27" x14ac:dyDescent="0.25">
      <c r="A25">
        <v>200</v>
      </c>
      <c r="B25">
        <f t="shared" si="13"/>
        <v>2215</v>
      </c>
      <c r="C25" s="1">
        <f t="shared" si="20"/>
        <v>20</v>
      </c>
      <c r="D25" s="9">
        <f t="shared" si="14"/>
        <v>5.0908646439092674E-2</v>
      </c>
      <c r="E25" s="2">
        <v>0.1817</v>
      </c>
      <c r="F25" s="2">
        <v>9233.1</v>
      </c>
      <c r="G25" s="2">
        <v>1.5100000000000001E-2</v>
      </c>
      <c r="H25" s="2">
        <v>4.4000000000000003E-3</v>
      </c>
      <c r="I25" s="5">
        <f t="shared" si="21"/>
        <v>0</v>
      </c>
      <c r="J25" s="10">
        <f t="shared" si="0"/>
        <v>0.98891382243518189</v>
      </c>
      <c r="K25" s="10">
        <f t="shared" si="1"/>
        <v>90.202415950245495</v>
      </c>
      <c r="L25">
        <f t="shared" si="2"/>
        <v>464.83362527797829</v>
      </c>
      <c r="M25">
        <f t="shared" si="3"/>
        <v>1211.2200718815379</v>
      </c>
      <c r="N25">
        <f t="shared" si="4"/>
        <v>170.16016349377333</v>
      </c>
      <c r="O25">
        <f t="shared" si="5"/>
        <v>0</v>
      </c>
      <c r="P25">
        <f t="shared" si="6"/>
        <v>0</v>
      </c>
      <c r="Q25">
        <f t="shared" si="7"/>
        <v>0</v>
      </c>
      <c r="R25">
        <f t="shared" si="8"/>
        <v>1041.0599083877646</v>
      </c>
      <c r="S25">
        <f t="shared" si="15"/>
        <v>3117.0912399948311</v>
      </c>
      <c r="T25">
        <f t="shared" si="9"/>
        <v>832.84792671021171</v>
      </c>
      <c r="U25">
        <f t="shared" si="10"/>
        <v>208.21198167755293</v>
      </c>
      <c r="V25">
        <f t="shared" si="11"/>
        <v>182.89423085411221</v>
      </c>
      <c r="W25">
        <f t="shared" si="16"/>
        <v>4776.4288696184976</v>
      </c>
      <c r="X25">
        <f t="shared" si="12"/>
        <v>2141.8963540890122</v>
      </c>
      <c r="Y25">
        <f t="shared" si="17"/>
        <v>7.3812592422889338</v>
      </c>
      <c r="Z25">
        <f t="shared" si="18"/>
        <v>3.1128272900655758</v>
      </c>
      <c r="AA25">
        <f t="shared" si="19"/>
        <v>11.509972956471429</v>
      </c>
    </row>
    <row r="26" spans="1:27" x14ac:dyDescent="0.25">
      <c r="A26">
        <v>210</v>
      </c>
      <c r="B26">
        <f t="shared" si="13"/>
        <v>2225</v>
      </c>
      <c r="C26" s="1">
        <f t="shared" si="20"/>
        <v>20</v>
      </c>
      <c r="D26" s="9">
        <f t="shared" si="14"/>
        <v>4.386631244789644E-2</v>
      </c>
      <c r="E26" s="2">
        <v>0.18429999999999999</v>
      </c>
      <c r="F26" s="2">
        <v>9233.9599999999991</v>
      </c>
      <c r="G26" s="2">
        <v>1.43E-2</v>
      </c>
      <c r="H26" s="2">
        <v>4.1000000000000003E-3</v>
      </c>
      <c r="I26" s="5">
        <f t="shared" si="21"/>
        <v>0</v>
      </c>
      <c r="J26" s="10">
        <f t="shared" si="0"/>
        <v>0.98904134417887291</v>
      </c>
      <c r="K26" s="10">
        <f t="shared" si="1"/>
        <v>91.252067436236956</v>
      </c>
      <c r="L26">
        <f t="shared" si="2"/>
        <v>400.62086383574342</v>
      </c>
      <c r="M26">
        <f t="shared" si="3"/>
        <v>1234.7324803623608</v>
      </c>
      <c r="N26">
        <f t="shared" si="4"/>
        <v>181.46005458296781</v>
      </c>
      <c r="O26">
        <f t="shared" si="5"/>
        <v>0</v>
      </c>
      <c r="P26">
        <f t="shared" si="6"/>
        <v>0</v>
      </c>
      <c r="Q26">
        <f t="shared" si="7"/>
        <v>0</v>
      </c>
      <c r="R26">
        <f t="shared" si="8"/>
        <v>1053.272425779393</v>
      </c>
      <c r="S26">
        <f t="shared" si="15"/>
        <v>3168.9823279863022</v>
      </c>
      <c r="T26">
        <f t="shared" si="9"/>
        <v>842.61794062351441</v>
      </c>
      <c r="U26">
        <f t="shared" si="10"/>
        <v>210.6544851558786</v>
      </c>
      <c r="V26">
        <f t="shared" si="11"/>
        <v>176.5667446918176</v>
      </c>
      <c r="W26">
        <f t="shared" si="16"/>
        <v>4959.3231004726094</v>
      </c>
      <c r="X26">
        <f t="shared" si="12"/>
        <v>2223.9117042478069</v>
      </c>
      <c r="Y26">
        <f t="shared" si="17"/>
        <v>7.5780860753825978</v>
      </c>
      <c r="Z26">
        <f t="shared" si="18"/>
        <v>3.3262488876767438</v>
      </c>
      <c r="AA26">
        <f t="shared" si="19"/>
        <v>11.708739645914859</v>
      </c>
    </row>
    <row r="27" spans="1:27" s="6" customFormat="1" x14ac:dyDescent="0.25">
      <c r="A27" s="6">
        <v>220</v>
      </c>
      <c r="B27">
        <f t="shared" si="13"/>
        <v>2235</v>
      </c>
      <c r="C27" s="7">
        <f t="shared" si="20"/>
        <v>20</v>
      </c>
      <c r="D27" s="9">
        <f t="shared" si="14"/>
        <v>3.7798164012839336E-2</v>
      </c>
      <c r="E27" s="8">
        <v>0.18659999999999999</v>
      </c>
      <c r="F27" s="8">
        <v>9234.57</v>
      </c>
      <c r="G27" s="8">
        <v>1.3599999999999999E-2</v>
      </c>
      <c r="H27" s="8">
        <v>3.8999999999999998E-3</v>
      </c>
      <c r="I27" s="5">
        <f t="shared" si="21"/>
        <v>0</v>
      </c>
      <c r="J27" s="10">
        <f t="shared" si="0"/>
        <v>0.9891408105387991</v>
      </c>
      <c r="K27" s="10">
        <f t="shared" si="1"/>
        <v>92.087904311175791</v>
      </c>
      <c r="L27">
        <f t="shared" si="2"/>
        <v>345.25939363131874</v>
      </c>
      <c r="M27">
        <f t="shared" si="3"/>
        <v>1255.2080583613872</v>
      </c>
      <c r="N27">
        <f t="shared" si="4"/>
        <v>192.21781021781908</v>
      </c>
      <c r="O27">
        <f t="shared" si="5"/>
        <v>0</v>
      </c>
      <c r="P27">
        <f t="shared" si="6"/>
        <v>0</v>
      </c>
      <c r="Q27">
        <f t="shared" si="7"/>
        <v>0</v>
      </c>
      <c r="R27">
        <f t="shared" si="8"/>
        <v>1062.9902481435681</v>
      </c>
      <c r="S27">
        <f t="shared" si="15"/>
        <v>3211.5006663855165</v>
      </c>
      <c r="T27">
        <f t="shared" si="9"/>
        <v>850.3921985148545</v>
      </c>
      <c r="U27">
        <f t="shared" si="10"/>
        <v>212.59804962871362</v>
      </c>
      <c r="V27">
        <f t="shared" si="11"/>
        <v>170.70829593714865</v>
      </c>
      <c r="W27">
        <f t="shared" si="16"/>
        <v>5135.8898451644272</v>
      </c>
      <c r="X27">
        <f t="shared" si="12"/>
        <v>2303.0896166656626</v>
      </c>
      <c r="Y27">
        <f t="shared" si="17"/>
        <v>7.7637500520179907</v>
      </c>
      <c r="Z27">
        <f t="shared" si="18"/>
        <v>3.5388407470620367</v>
      </c>
      <c r="AA27">
        <f t="shared" si="19"/>
        <v>11.894157381403575</v>
      </c>
    </row>
    <row r="28" spans="1:27" x14ac:dyDescent="0.25">
      <c r="A28">
        <v>230</v>
      </c>
      <c r="B28">
        <f t="shared" si="13"/>
        <v>2245</v>
      </c>
      <c r="C28" s="1">
        <f t="shared" si="20"/>
        <v>20</v>
      </c>
      <c r="D28" s="9">
        <f t="shared" si="14"/>
        <v>3.2569439349124374E-2</v>
      </c>
      <c r="E28" s="2">
        <v>0.18859999999999999</v>
      </c>
      <c r="F28" s="2">
        <v>9234.99</v>
      </c>
      <c r="G28" s="2">
        <v>1.29E-2</v>
      </c>
      <c r="H28" s="2">
        <v>3.5999999999999999E-3</v>
      </c>
      <c r="I28" s="5">
        <f t="shared" si="21"/>
        <v>0</v>
      </c>
      <c r="J28" s="10">
        <f t="shared" si="0"/>
        <v>0.98921500523735473</v>
      </c>
      <c r="K28" s="10">
        <f t="shared" si="1"/>
        <v>92.721417303194201</v>
      </c>
      <c r="L28">
        <f t="shared" si="2"/>
        <v>297.53455272245043</v>
      </c>
      <c r="M28">
        <f t="shared" si="3"/>
        <v>1272.7472635869226</v>
      </c>
      <c r="N28">
        <f t="shared" si="4"/>
        <v>202.39556161089081</v>
      </c>
      <c r="O28">
        <f t="shared" si="5"/>
        <v>0</v>
      </c>
      <c r="P28">
        <f t="shared" si="6"/>
        <v>0</v>
      </c>
      <c r="Q28">
        <f t="shared" si="7"/>
        <v>0</v>
      </c>
      <c r="R28">
        <f t="shared" si="8"/>
        <v>1070.3517019760318</v>
      </c>
      <c r="S28">
        <f t="shared" si="15"/>
        <v>3245.7615390225492</v>
      </c>
      <c r="T28">
        <f t="shared" si="9"/>
        <v>856.28136158082543</v>
      </c>
      <c r="U28">
        <f t="shared" si="10"/>
        <v>214.07034039520636</v>
      </c>
      <c r="V28">
        <f t="shared" si="11"/>
        <v>164.18439700271301</v>
      </c>
      <c r="W28">
        <f t="shared" si="16"/>
        <v>5306.5981411015755</v>
      </c>
      <c r="X28">
        <f t="shared" si="12"/>
        <v>2379.6404220186437</v>
      </c>
      <c r="Y28">
        <f t="shared" si="17"/>
        <v>7.9391976292465438</v>
      </c>
      <c r="Z28">
        <f t="shared" si="18"/>
        <v>3.7500862123098342</v>
      </c>
      <c r="AA28">
        <f t="shared" si="19"/>
        <v>12.067213584962046</v>
      </c>
    </row>
    <row r="29" spans="1:27" x14ac:dyDescent="0.25">
      <c r="A29">
        <v>240</v>
      </c>
      <c r="B29">
        <f t="shared" si="13"/>
        <v>2255</v>
      </c>
      <c r="C29" s="1">
        <f t="shared" si="20"/>
        <v>20</v>
      </c>
      <c r="D29" s="9">
        <f t="shared" si="14"/>
        <v>2.8064018642703591E-2</v>
      </c>
      <c r="E29" s="2">
        <v>0.1903</v>
      </c>
      <c r="F29" s="2">
        <v>9235.2900000000009</v>
      </c>
      <c r="G29" s="2">
        <v>1.23E-2</v>
      </c>
      <c r="H29" s="2">
        <v>3.3999999999999998E-3</v>
      </c>
      <c r="I29" s="5">
        <f t="shared" si="21"/>
        <v>0</v>
      </c>
      <c r="J29" s="10">
        <f t="shared" si="0"/>
        <v>0.98926578627048978</v>
      </c>
      <c r="K29" s="10">
        <f t="shared" si="1"/>
        <v>93.160060457043997</v>
      </c>
      <c r="L29">
        <f t="shared" si="2"/>
        <v>256.39726418575424</v>
      </c>
      <c r="M29">
        <f t="shared" si="3"/>
        <v>1287.4053007884127</v>
      </c>
      <c r="N29">
        <f t="shared" si="4"/>
        <v>211.95508236549517</v>
      </c>
      <c r="O29">
        <f t="shared" si="5"/>
        <v>0</v>
      </c>
      <c r="P29">
        <f t="shared" si="6"/>
        <v>0</v>
      </c>
      <c r="Q29">
        <f t="shared" si="7"/>
        <v>0</v>
      </c>
      <c r="R29">
        <f t="shared" si="8"/>
        <v>1075.4502184229175</v>
      </c>
      <c r="S29">
        <f t="shared" si="15"/>
        <v>3272.4304743150219</v>
      </c>
      <c r="T29">
        <f t="shared" si="9"/>
        <v>860.36017473833397</v>
      </c>
      <c r="U29">
        <f t="shared" si="10"/>
        <v>215.09004368458352</v>
      </c>
      <c r="V29">
        <f t="shared" si="11"/>
        <v>158.35085199697477</v>
      </c>
      <c r="W29">
        <f t="shared" si="16"/>
        <v>5470.7825381042885</v>
      </c>
      <c r="X29">
        <f t="shared" si="12"/>
        <v>2453.2657121543893</v>
      </c>
      <c r="Y29">
        <f t="shared" si="17"/>
        <v>8.1052447576992943</v>
      </c>
      <c r="Z29">
        <f t="shared" si="18"/>
        <v>3.9595417831566695</v>
      </c>
      <c r="AA29">
        <f t="shared" si="19"/>
        <v>12.228873791310477</v>
      </c>
    </row>
    <row r="30" spans="1:27" x14ac:dyDescent="0.25">
      <c r="A30">
        <v>250</v>
      </c>
      <c r="B30">
        <f t="shared" si="13"/>
        <v>2265</v>
      </c>
      <c r="C30" s="1">
        <f t="shared" si="20"/>
        <v>20</v>
      </c>
      <c r="D30" s="9">
        <f t="shared" si="14"/>
        <v>2.4181845254858184E-2</v>
      </c>
      <c r="E30" s="2">
        <v>0.1918</v>
      </c>
      <c r="F30" s="2">
        <v>9235.5</v>
      </c>
      <c r="G30" s="2">
        <v>1.17E-2</v>
      </c>
      <c r="H30" s="2">
        <v>3.2000000000000002E-3</v>
      </c>
      <c r="I30" s="5">
        <f t="shared" si="21"/>
        <v>0</v>
      </c>
      <c r="J30" s="10">
        <f t="shared" si="0"/>
        <v>0.98929999460046703</v>
      </c>
      <c r="K30" s="10">
        <f t="shared" si="1"/>
        <v>93.457896763645621</v>
      </c>
      <c r="L30">
        <f t="shared" si="2"/>
        <v>220.94178432454902</v>
      </c>
      <c r="M30">
        <f t="shared" si="3"/>
        <v>1299.8879753924884</v>
      </c>
      <c r="N30">
        <f t="shared" si="4"/>
        <v>220.97496844167699</v>
      </c>
      <c r="O30">
        <f t="shared" si="5"/>
        <v>0</v>
      </c>
      <c r="P30">
        <f t="shared" si="6"/>
        <v>0</v>
      </c>
      <c r="Q30">
        <f t="shared" si="7"/>
        <v>0</v>
      </c>
      <c r="R30">
        <f t="shared" si="8"/>
        <v>1078.9130069508115</v>
      </c>
      <c r="S30">
        <f t="shared" si="15"/>
        <v>3291.9263899657008</v>
      </c>
      <c r="T30">
        <f t="shared" si="9"/>
        <v>863.13040556064914</v>
      </c>
      <c r="U30">
        <f t="shared" si="10"/>
        <v>215.78260139016231</v>
      </c>
      <c r="V30">
        <f t="shared" si="11"/>
        <v>152.08689312092116</v>
      </c>
      <c r="W30">
        <f t="shared" si="16"/>
        <v>5629.1333901012631</v>
      </c>
      <c r="X30">
        <f t="shared" si="12"/>
        <v>2524.2750628256786</v>
      </c>
      <c r="Y30">
        <f t="shared" si="17"/>
        <v>8.2626184514492724</v>
      </c>
      <c r="Z30">
        <f t="shared" si="18"/>
        <v>4.1668269318838007</v>
      </c>
      <c r="AA30">
        <f t="shared" si="19"/>
        <v>12.380093880544752</v>
      </c>
    </row>
    <row r="31" spans="1:27" x14ac:dyDescent="0.25">
      <c r="A31">
        <v>260</v>
      </c>
      <c r="B31">
        <f t="shared" si="13"/>
        <v>2275</v>
      </c>
      <c r="C31" s="1">
        <f t="shared" si="20"/>
        <v>20</v>
      </c>
      <c r="D31" s="9">
        <f t="shared" si="14"/>
        <v>2.0836703658687897E-2</v>
      </c>
      <c r="E31" s="2">
        <v>0.19320000000000001</v>
      </c>
      <c r="F31" s="2">
        <v>9235.65</v>
      </c>
      <c r="G31" s="2">
        <v>1.12E-2</v>
      </c>
      <c r="H31" s="2">
        <v>3.0999999999999999E-3</v>
      </c>
      <c r="I31" s="5">
        <f t="shared" si="21"/>
        <v>0</v>
      </c>
      <c r="J31" s="10">
        <f t="shared" si="0"/>
        <v>0.98932492871282085</v>
      </c>
      <c r="K31" s="10">
        <f t="shared" si="1"/>
        <v>93.676189422829296</v>
      </c>
      <c r="L31">
        <f t="shared" si="2"/>
        <v>190.38618606641859</v>
      </c>
      <c r="M31">
        <f t="shared" si="3"/>
        <v>1311.0262884042604</v>
      </c>
      <c r="N31">
        <f t="shared" si="4"/>
        <v>229.57566485056873</v>
      </c>
      <c r="O31">
        <f t="shared" si="5"/>
        <v>0</v>
      </c>
      <c r="P31">
        <f t="shared" si="6"/>
        <v>0</v>
      </c>
      <c r="Q31">
        <f t="shared" si="7"/>
        <v>0</v>
      </c>
      <c r="R31">
        <f t="shared" si="8"/>
        <v>1081.4506235536917</v>
      </c>
      <c r="S31">
        <f t="shared" si="15"/>
        <v>3305.6497724788883</v>
      </c>
      <c r="T31">
        <f t="shared" si="9"/>
        <v>865.1604988429533</v>
      </c>
      <c r="U31">
        <f t="shared" si="10"/>
        <v>216.29012471073835</v>
      </c>
      <c r="V31">
        <f t="shared" si="11"/>
        <v>146.83494430127718</v>
      </c>
      <c r="W31">
        <f t="shared" si="16"/>
        <v>5781.2202832221847</v>
      </c>
      <c r="X31">
        <f t="shared" si="12"/>
        <v>2592.4754633283342</v>
      </c>
      <c r="Y31">
        <f t="shared" si="17"/>
        <v>8.4119939236147214</v>
      </c>
      <c r="Z31">
        <f t="shared" si="18"/>
        <v>4.3716165078620746</v>
      </c>
      <c r="AA31">
        <f t="shared" si="19"/>
        <v>12.521865438508662</v>
      </c>
    </row>
    <row r="32" spans="1:27" x14ac:dyDescent="0.25">
      <c r="A32">
        <v>270</v>
      </c>
      <c r="B32">
        <f t="shared" si="13"/>
        <v>2285</v>
      </c>
      <c r="C32" s="1">
        <f t="shared" si="20"/>
        <v>20</v>
      </c>
      <c r="D32" s="9">
        <f t="shared" si="14"/>
        <v>1.7954304759797118E-2</v>
      </c>
      <c r="E32" s="2">
        <v>0.19439999999999999</v>
      </c>
      <c r="F32" s="2">
        <v>9235.75</v>
      </c>
      <c r="G32" s="2">
        <v>1.0800000000000001E-2</v>
      </c>
      <c r="H32" s="2">
        <v>2.8999999999999998E-3</v>
      </c>
      <c r="I32" s="5">
        <f t="shared" si="21"/>
        <v>0</v>
      </c>
      <c r="J32" s="10">
        <f t="shared" si="0"/>
        <v>0.98933701507291494</v>
      </c>
      <c r="K32" s="10">
        <f t="shared" si="1"/>
        <v>93.782370212294182</v>
      </c>
      <c r="L32">
        <f t="shared" si="2"/>
        <v>164.05331834812336</v>
      </c>
      <c r="M32">
        <f t="shared" si="3"/>
        <v>1320.35855388699</v>
      </c>
      <c r="N32">
        <f t="shared" si="4"/>
        <v>237.67039677674506</v>
      </c>
      <c r="O32">
        <f t="shared" si="5"/>
        <v>0</v>
      </c>
      <c r="P32">
        <f t="shared" si="6"/>
        <v>0</v>
      </c>
      <c r="Q32">
        <f t="shared" si="7"/>
        <v>0</v>
      </c>
      <c r="R32">
        <f t="shared" si="8"/>
        <v>1082.6881571102449</v>
      </c>
      <c r="S32">
        <f t="shared" si="15"/>
        <v>3315.5100532922424</v>
      </c>
      <c r="T32">
        <f t="shared" si="9"/>
        <v>866.1505256881959</v>
      </c>
      <c r="U32">
        <f t="shared" si="10"/>
        <v>216.537631422049</v>
      </c>
      <c r="V32">
        <f t="shared" si="11"/>
        <v>142.59872381979494</v>
      </c>
      <c r="W32">
        <f t="shared" si="16"/>
        <v>5928.0552275234622</v>
      </c>
      <c r="X32">
        <f t="shared" si="12"/>
        <v>2658.320729831149</v>
      </c>
      <c r="Y32">
        <f t="shared" si="17"/>
        <v>8.5541177683321603</v>
      </c>
      <c r="Z32">
        <f t="shared" si="18"/>
        <v>4.5736353786497066</v>
      </c>
      <c r="AA32">
        <f t="shared" si="19"/>
        <v>12.655729537483579</v>
      </c>
    </row>
    <row r="33" spans="1:27" x14ac:dyDescent="0.25">
      <c r="A33">
        <v>280</v>
      </c>
      <c r="B33">
        <f t="shared" si="13"/>
        <v>2295</v>
      </c>
      <c r="C33" s="1">
        <f t="shared" si="20"/>
        <v>20</v>
      </c>
      <c r="D33" s="9">
        <f t="shared" si="14"/>
        <v>1.5470636079870826E-2</v>
      </c>
      <c r="E33" s="2">
        <v>0.19539999999999999</v>
      </c>
      <c r="F33" s="2">
        <v>9235.83</v>
      </c>
      <c r="G33" s="2">
        <v>1.03E-2</v>
      </c>
      <c r="H33" s="2">
        <v>2.8E-3</v>
      </c>
      <c r="I33" s="5">
        <f t="shared" si="21"/>
        <v>0</v>
      </c>
      <c r="J33" s="10">
        <f t="shared" si="0"/>
        <v>0.9893363196105972</v>
      </c>
      <c r="K33" s="10">
        <f t="shared" si="1"/>
        <v>93.776253927655873</v>
      </c>
      <c r="L33">
        <f t="shared" si="2"/>
        <v>141.36049375914692</v>
      </c>
      <c r="M33">
        <f t="shared" si="3"/>
        <v>1327.8682128408245</v>
      </c>
      <c r="N33">
        <f t="shared" si="4"/>
        <v>245.24128869999709</v>
      </c>
      <c r="O33">
        <f t="shared" si="5"/>
        <v>0</v>
      </c>
      <c r="P33">
        <f t="shared" si="6"/>
        <v>0</v>
      </c>
      <c r="Q33">
        <f t="shared" si="7"/>
        <v>0</v>
      </c>
      <c r="R33">
        <f t="shared" si="8"/>
        <v>1082.6269241408274</v>
      </c>
      <c r="S33">
        <f t="shared" si="15"/>
        <v>3321.4231877382972</v>
      </c>
      <c r="T33">
        <f t="shared" si="9"/>
        <v>866.101539312662</v>
      </c>
      <c r="U33">
        <f t="shared" si="10"/>
        <v>216.5253848281655</v>
      </c>
      <c r="V33">
        <f t="shared" si="11"/>
        <v>136.77042592260494</v>
      </c>
      <c r="W33">
        <f t="shared" si="16"/>
        <v>6070.6539513432572</v>
      </c>
      <c r="X33">
        <f t="shared" si="12"/>
        <v>2722.2663458938373</v>
      </c>
      <c r="Y33">
        <f t="shared" si="17"/>
        <v>8.6895393794263764</v>
      </c>
      <c r="Z33">
        <f t="shared" si="18"/>
        <v>4.7726594981338293</v>
      </c>
      <c r="AA33">
        <f t="shared" si="19"/>
        <v>12.781910702237466</v>
      </c>
    </row>
    <row r="34" spans="1:27" x14ac:dyDescent="0.25">
      <c r="A34">
        <v>290</v>
      </c>
      <c r="B34">
        <f t="shared" si="13"/>
        <v>2305</v>
      </c>
      <c r="C34" s="1">
        <f t="shared" si="20"/>
        <v>20</v>
      </c>
      <c r="D34" s="9">
        <f t="shared" si="14"/>
        <v>1.3330540163923646E-2</v>
      </c>
      <c r="E34" s="2">
        <v>0.1963</v>
      </c>
      <c r="F34" s="2">
        <v>9235.8799999999992</v>
      </c>
      <c r="G34" s="2">
        <v>0.01</v>
      </c>
      <c r="H34" s="2">
        <v>2.5999999999999999E-3</v>
      </c>
      <c r="I34" s="5">
        <f t="shared" si="21"/>
        <v>0</v>
      </c>
      <c r="J34" s="10">
        <f t="shared" si="0"/>
        <v>0.98932830906344904</v>
      </c>
      <c r="K34" s="10">
        <f t="shared" si="1"/>
        <v>93.705862168005737</v>
      </c>
      <c r="L34">
        <f t="shared" si="2"/>
        <v>121.805378498991</v>
      </c>
      <c r="M34">
        <f t="shared" si="3"/>
        <v>1334.2229644649888</v>
      </c>
      <c r="N34">
        <f t="shared" si="4"/>
        <v>252.40284161468776</v>
      </c>
      <c r="O34">
        <f t="shared" si="5"/>
        <v>0</v>
      </c>
      <c r="P34">
        <f t="shared" si="6"/>
        <v>0</v>
      </c>
      <c r="Q34">
        <f t="shared" si="7"/>
        <v>0</v>
      </c>
      <c r="R34">
        <f t="shared" si="8"/>
        <v>1081.820122850301</v>
      </c>
      <c r="S34">
        <f t="shared" si="15"/>
        <v>3323.362504294214</v>
      </c>
      <c r="T34">
        <f t="shared" si="9"/>
        <v>865.45609828024078</v>
      </c>
      <c r="U34">
        <f t="shared" si="10"/>
        <v>216.36402457006022</v>
      </c>
      <c r="V34">
        <f t="shared" si="11"/>
        <v>133.42229644649888</v>
      </c>
      <c r="W34">
        <f t="shared" si="16"/>
        <v>6207.4243772658619</v>
      </c>
      <c r="X34">
        <f t="shared" si="12"/>
        <v>2783.5983754555436</v>
      </c>
      <c r="Y34">
        <f t="shared" si="17"/>
        <v>8.8187892678957365</v>
      </c>
      <c r="Z34">
        <f t="shared" si="18"/>
        <v>4.9685034921984563</v>
      </c>
      <c r="AA34">
        <f t="shared" si="19"/>
        <v>12.9012452146988</v>
      </c>
    </row>
    <row r="35" spans="1:27" x14ac:dyDescent="0.25">
      <c r="A35">
        <v>300</v>
      </c>
      <c r="B35">
        <f t="shared" si="13"/>
        <v>2315</v>
      </c>
      <c r="C35" s="1">
        <f t="shared" si="20"/>
        <v>20</v>
      </c>
      <c r="D35" s="9">
        <f t="shared" si="14"/>
        <v>1.1486489640409485E-2</v>
      </c>
      <c r="E35" s="2">
        <v>0.1971</v>
      </c>
      <c r="F35" s="2">
        <v>9235.91</v>
      </c>
      <c r="G35" s="2">
        <v>9.5999999999999992E-3</v>
      </c>
      <c r="H35" s="2">
        <v>2.5000000000000001E-3</v>
      </c>
      <c r="I35" s="5">
        <f t="shared" si="21"/>
        <v>0</v>
      </c>
      <c r="J35" s="10">
        <f t="shared" si="0"/>
        <v>0.98931395760342922</v>
      </c>
      <c r="K35" s="10">
        <f t="shared" si="1"/>
        <v>93.580014273656786</v>
      </c>
      <c r="L35">
        <f t="shared" si="2"/>
        <v>104.95452169704076</v>
      </c>
      <c r="M35">
        <f t="shared" si="3"/>
        <v>1339.5501229365655</v>
      </c>
      <c r="N35">
        <f t="shared" si="4"/>
        <v>259.17938589880373</v>
      </c>
      <c r="O35">
        <f t="shared" si="5"/>
        <v>0</v>
      </c>
      <c r="P35">
        <f t="shared" si="6"/>
        <v>0</v>
      </c>
      <c r="Q35">
        <f t="shared" si="7"/>
        <v>0</v>
      </c>
      <c r="R35">
        <f t="shared" si="8"/>
        <v>1080.3707370377617</v>
      </c>
      <c r="S35">
        <f t="shared" si="15"/>
        <v>3322.4250995847387</v>
      </c>
      <c r="T35">
        <f t="shared" si="9"/>
        <v>864.29658963020938</v>
      </c>
      <c r="U35">
        <f t="shared" si="10"/>
        <v>216.07414740755235</v>
      </c>
      <c r="V35">
        <f t="shared" si="11"/>
        <v>128.59681180191026</v>
      </c>
      <c r="W35">
        <f t="shared" si="16"/>
        <v>6340.8466737123608</v>
      </c>
      <c r="X35">
        <f t="shared" si="12"/>
        <v>2843.429001664736</v>
      </c>
      <c r="Y35">
        <f t="shared" si="17"/>
        <v>8.9423815187773759</v>
      </c>
      <c r="Z35">
        <f t="shared" si="18"/>
        <v>5.16101778098332</v>
      </c>
      <c r="AA35">
        <f t="shared" si="19"/>
        <v>13.014540527423415</v>
      </c>
    </row>
    <row r="36" spans="1:27" x14ac:dyDescent="0.25">
      <c r="A36">
        <v>310</v>
      </c>
      <c r="B36">
        <f t="shared" si="13"/>
        <v>2325</v>
      </c>
      <c r="C36" s="1">
        <f t="shared" si="20"/>
        <v>20</v>
      </c>
      <c r="D36" s="9">
        <f t="shared" si="14"/>
        <v>9.8975317306571921E-3</v>
      </c>
      <c r="E36" s="2">
        <v>0.19769999999999999</v>
      </c>
      <c r="F36" s="2">
        <v>9235.94</v>
      </c>
      <c r="G36" s="2">
        <v>9.2999999999999992E-3</v>
      </c>
      <c r="H36" s="2">
        <v>2.3999999999999998E-3</v>
      </c>
      <c r="I36" s="5">
        <f t="shared" si="21"/>
        <v>0</v>
      </c>
      <c r="J36" s="10">
        <f t="shared" si="0"/>
        <v>0.98928834921107633</v>
      </c>
      <c r="K36" s="10">
        <f t="shared" si="1"/>
        <v>93.356292107099193</v>
      </c>
      <c r="L36">
        <f t="shared" si="2"/>
        <v>90.433824980197599</v>
      </c>
      <c r="M36">
        <f t="shared" si="3"/>
        <v>1343.2394780247039</v>
      </c>
      <c r="N36">
        <f t="shared" si="4"/>
        <v>265.4480873701516</v>
      </c>
      <c r="O36">
        <f t="shared" si="5"/>
        <v>0</v>
      </c>
      <c r="P36">
        <f t="shared" si="6"/>
        <v>0</v>
      </c>
      <c r="Q36">
        <f t="shared" si="7"/>
        <v>0</v>
      </c>
      <c r="R36">
        <f t="shared" si="8"/>
        <v>1077.7913906545523</v>
      </c>
      <c r="S36">
        <f t="shared" si="15"/>
        <v>3319.1994751478178</v>
      </c>
      <c r="T36">
        <f t="shared" si="9"/>
        <v>862.23311252364181</v>
      </c>
      <c r="U36">
        <f t="shared" si="10"/>
        <v>215.55827813091048</v>
      </c>
      <c r="V36">
        <f t="shared" si="11"/>
        <v>124.92127145629746</v>
      </c>
      <c r="W36">
        <f t="shared" si="16"/>
        <v>6469.4434855142708</v>
      </c>
      <c r="X36">
        <f t="shared" si="12"/>
        <v>2901.0957334144714</v>
      </c>
      <c r="Y36">
        <f t="shared" si="17"/>
        <v>9.0607013907058516</v>
      </c>
      <c r="Z36">
        <f t="shared" si="18"/>
        <v>5.3500859678730226</v>
      </c>
      <c r="AA36">
        <f t="shared" si="19"/>
        <v>13.121975517212107</v>
      </c>
    </row>
    <row r="37" spans="1:27" x14ac:dyDescent="0.25">
      <c r="A37">
        <v>320</v>
      </c>
      <c r="B37">
        <f t="shared" si="13"/>
        <v>2335</v>
      </c>
      <c r="C37" s="1">
        <f t="shared" si="20"/>
        <v>20</v>
      </c>
      <c r="D37" s="9">
        <f t="shared" si="14"/>
        <v>8.5283787672378666E-3</v>
      </c>
      <c r="E37" s="2">
        <v>0.1983</v>
      </c>
      <c r="F37" s="2">
        <v>9235.9599999999991</v>
      </c>
      <c r="G37" s="2">
        <v>8.9999999999999993E-3</v>
      </c>
      <c r="H37" s="2">
        <v>2.3E-3</v>
      </c>
      <c r="I37" s="5">
        <f t="shared" si="21"/>
        <v>0</v>
      </c>
      <c r="J37" s="10">
        <f t="shared" si="0"/>
        <v>0.98926146893027533</v>
      </c>
      <c r="K37" s="10">
        <f t="shared" si="1"/>
        <v>93.122606202566715</v>
      </c>
      <c r="L37">
        <f t="shared" si="2"/>
        <v>77.921915065604907</v>
      </c>
      <c r="M37">
        <f t="shared" si="3"/>
        <v>1346.5524514254912</v>
      </c>
      <c r="N37">
        <f t="shared" si="4"/>
        <v>271.45661894716864</v>
      </c>
      <c r="O37">
        <f t="shared" si="5"/>
        <v>0</v>
      </c>
      <c r="P37">
        <f t="shared" si="6"/>
        <v>0</v>
      </c>
      <c r="Q37">
        <f t="shared" si="7"/>
        <v>0</v>
      </c>
      <c r="R37">
        <f t="shared" si="8"/>
        <v>1075.0958324783226</v>
      </c>
      <c r="S37">
        <f t="shared" si="15"/>
        <v>3312.9160766843852</v>
      </c>
      <c r="T37">
        <f t="shared" si="9"/>
        <v>860.07666598265803</v>
      </c>
      <c r="U37">
        <f t="shared" si="10"/>
        <v>215.01916649566454</v>
      </c>
      <c r="V37">
        <f t="shared" si="11"/>
        <v>121.1897206282942</v>
      </c>
      <c r="W37">
        <f t="shared" si="16"/>
        <v>6594.3647569705681</v>
      </c>
      <c r="X37">
        <f t="shared" si="12"/>
        <v>2957.1142407939769</v>
      </c>
      <c r="Y37">
        <f t="shared" si="17"/>
        <v>9.1741534759193151</v>
      </c>
      <c r="Z37">
        <f t="shared" si="18"/>
        <v>5.5356167390146638</v>
      </c>
      <c r="AA37">
        <f t="shared" si="19"/>
        <v>13.224295447271187</v>
      </c>
    </row>
    <row r="38" spans="1:27" x14ac:dyDescent="0.25">
      <c r="A38">
        <v>330</v>
      </c>
      <c r="B38">
        <f t="shared" si="13"/>
        <v>2345</v>
      </c>
      <c r="C38" s="1">
        <f t="shared" si="20"/>
        <v>20</v>
      </c>
      <c r="D38" s="9">
        <f t="shared" si="14"/>
        <v>7.3486245234441099E-3</v>
      </c>
      <c r="E38" s="2">
        <v>0.19889999999999999</v>
      </c>
      <c r="F38" s="2">
        <v>9235.9699999999993</v>
      </c>
      <c r="G38" s="2">
        <v>8.6999999999999994E-3</v>
      </c>
      <c r="H38" s="2">
        <v>2.2000000000000001E-3</v>
      </c>
      <c r="I38" s="5">
        <f t="shared" si="21"/>
        <v>0</v>
      </c>
      <c r="J38" s="10">
        <f t="shared" si="0"/>
        <v>0.98923491804368491</v>
      </c>
      <c r="K38" s="10">
        <f t="shared" si="1"/>
        <v>92.892929571554959</v>
      </c>
      <c r="L38">
        <f t="shared" si="2"/>
        <v>67.141031489019269</v>
      </c>
      <c r="M38">
        <f t="shared" si="3"/>
        <v>1349.6996985025105</v>
      </c>
      <c r="N38">
        <f t="shared" si="4"/>
        <v>277.25431008376768</v>
      </c>
      <c r="O38">
        <f t="shared" si="5"/>
        <v>0</v>
      </c>
      <c r="P38">
        <f t="shared" si="6"/>
        <v>0</v>
      </c>
      <c r="Q38">
        <f t="shared" si="7"/>
        <v>0</v>
      </c>
      <c r="R38">
        <f t="shared" si="8"/>
        <v>1072.4453884187428</v>
      </c>
      <c r="S38">
        <f t="shared" si="15"/>
        <v>3305.3340747571692</v>
      </c>
      <c r="T38">
        <f t="shared" si="9"/>
        <v>857.9563107349943</v>
      </c>
      <c r="U38">
        <f t="shared" si="10"/>
        <v>214.48907768374858</v>
      </c>
      <c r="V38">
        <f t="shared" si="11"/>
        <v>117.42387376971841</v>
      </c>
      <c r="W38">
        <f t="shared" si="16"/>
        <v>6715.5544775988619</v>
      </c>
      <c r="X38">
        <f t="shared" si="12"/>
        <v>3011.4594069950053</v>
      </c>
      <c r="Y38">
        <f t="shared" si="17"/>
        <v>9.2830551960016372</v>
      </c>
      <c r="Z38">
        <f t="shared" si="18"/>
        <v>5.7175435758598967</v>
      </c>
      <c r="AA38">
        <f t="shared" si="19"/>
        <v>13.321707739073267</v>
      </c>
    </row>
    <row r="39" spans="1:27" x14ac:dyDescent="0.25">
      <c r="A39">
        <v>340</v>
      </c>
      <c r="B39">
        <f t="shared" si="13"/>
        <v>2355</v>
      </c>
      <c r="C39" s="1">
        <f t="shared" si="20"/>
        <v>20</v>
      </c>
      <c r="D39" s="9">
        <f t="shared" si="14"/>
        <v>6.3320689500818445E-3</v>
      </c>
      <c r="E39" s="2">
        <v>0.1993</v>
      </c>
      <c r="F39" s="2">
        <v>9235.98</v>
      </c>
      <c r="G39" s="2">
        <v>8.5000000000000006E-3</v>
      </c>
      <c r="H39" s="2">
        <v>2.0999999999999999E-3</v>
      </c>
      <c r="I39" s="5">
        <f t="shared" si="21"/>
        <v>0</v>
      </c>
      <c r="J39" s="10">
        <f t="shared" si="0"/>
        <v>0.98919866178254234</v>
      </c>
      <c r="K39" s="10">
        <f t="shared" si="1"/>
        <v>92.581120956267327</v>
      </c>
      <c r="L39">
        <f t="shared" si="2"/>
        <v>57.851169007228741</v>
      </c>
      <c r="M39">
        <f t="shared" si="3"/>
        <v>1351.4390470084365</v>
      </c>
      <c r="N39">
        <f t="shared" si="4"/>
        <v>282.59232009635411</v>
      </c>
      <c r="O39">
        <f t="shared" si="5"/>
        <v>0</v>
      </c>
      <c r="P39">
        <f t="shared" si="6"/>
        <v>0</v>
      </c>
      <c r="Q39">
        <f t="shared" si="7"/>
        <v>0</v>
      </c>
      <c r="R39">
        <f t="shared" si="8"/>
        <v>1068.8467269120824</v>
      </c>
      <c r="S39">
        <f t="shared" si="15"/>
        <v>3297.3895060331924</v>
      </c>
      <c r="T39">
        <f t="shared" si="9"/>
        <v>855.0773815296659</v>
      </c>
      <c r="U39">
        <f t="shared" si="10"/>
        <v>213.7693453824165</v>
      </c>
      <c r="V39">
        <f t="shared" si="11"/>
        <v>114.87231899571711</v>
      </c>
      <c r="W39">
        <f t="shared" si="16"/>
        <v>6832.9783513685807</v>
      </c>
      <c r="X39">
        <f t="shared" si="12"/>
        <v>3064.1158526316503</v>
      </c>
      <c r="Y39">
        <f t="shared" si="17"/>
        <v>9.3877568890075818</v>
      </c>
      <c r="Z39">
        <f t="shared" si="18"/>
        <v>5.8958191568669838</v>
      </c>
      <c r="AA39">
        <f t="shared" si="19"/>
        <v>13.414906725982563</v>
      </c>
    </row>
    <row r="40" spans="1:27" x14ac:dyDescent="0.25">
      <c r="A40">
        <v>350</v>
      </c>
      <c r="B40">
        <f t="shared" si="13"/>
        <v>2365</v>
      </c>
      <c r="C40" s="1">
        <f t="shared" si="20"/>
        <v>20</v>
      </c>
      <c r="D40" s="9">
        <f t="shared" si="14"/>
        <v>5.4561363232910227E-3</v>
      </c>
      <c r="E40" s="2">
        <v>0.19969999999999999</v>
      </c>
      <c r="F40" s="2">
        <v>9235.99</v>
      </c>
      <c r="G40" s="2">
        <v>8.2000000000000007E-3</v>
      </c>
      <c r="H40" s="2">
        <v>2.0999999999999999E-3</v>
      </c>
      <c r="I40" s="5">
        <f t="shared" si="21"/>
        <v>0</v>
      </c>
      <c r="J40" s="10">
        <f t="shared" si="0"/>
        <v>0.98916180466573811</v>
      </c>
      <c r="K40" s="10">
        <f t="shared" si="1"/>
        <v>92.266283191887567</v>
      </c>
      <c r="L40">
        <f t="shared" si="2"/>
        <v>49.846653288306499</v>
      </c>
      <c r="M40">
        <f t="shared" si="3"/>
        <v>1352.9231345719045</v>
      </c>
      <c r="N40">
        <f t="shared" si="4"/>
        <v>287.71004845010248</v>
      </c>
      <c r="O40">
        <f t="shared" si="5"/>
        <v>0</v>
      </c>
      <c r="P40">
        <f t="shared" si="6"/>
        <v>0</v>
      </c>
      <c r="Q40">
        <f t="shared" si="7"/>
        <v>0</v>
      </c>
      <c r="R40">
        <f t="shared" si="8"/>
        <v>1065.213086121802</v>
      </c>
      <c r="S40">
        <f t="shared" si="15"/>
        <v>3287.4220831899283</v>
      </c>
      <c r="T40">
        <f t="shared" si="9"/>
        <v>852.17046889744165</v>
      </c>
      <c r="U40">
        <f t="shared" si="10"/>
        <v>213.04261722436041</v>
      </c>
      <c r="V40">
        <f t="shared" si="11"/>
        <v>110.93969703489617</v>
      </c>
      <c r="W40">
        <f t="shared" si="16"/>
        <v>6947.8506703642979</v>
      </c>
      <c r="X40">
        <f t="shared" si="12"/>
        <v>3115.6281033023756</v>
      </c>
      <c r="Y40">
        <f t="shared" si="17"/>
        <v>9.4885235793128917</v>
      </c>
      <c r="Z40">
        <f t="shared" si="18"/>
        <v>6.0704160434740135</v>
      </c>
      <c r="AA40">
        <f t="shared" si="19"/>
        <v>13.504010424646752</v>
      </c>
    </row>
    <row r="41" spans="1:27" x14ac:dyDescent="0.25">
      <c r="A41">
        <v>360</v>
      </c>
      <c r="B41">
        <f t="shared" si="13"/>
        <v>2375</v>
      </c>
      <c r="C41" s="1">
        <f t="shared" si="20"/>
        <v>20</v>
      </c>
      <c r="D41" s="9">
        <f t="shared" si="14"/>
        <v>4.7013738815890344E-3</v>
      </c>
      <c r="E41" s="2">
        <v>0.2</v>
      </c>
      <c r="F41" s="2">
        <v>9235.99</v>
      </c>
      <c r="G41" s="2">
        <v>8.0000000000000002E-3</v>
      </c>
      <c r="H41" s="2">
        <v>2E-3</v>
      </c>
      <c r="I41" s="5">
        <f t="shared" si="21"/>
        <v>0</v>
      </c>
      <c r="J41" s="10">
        <f t="shared" si="0"/>
        <v>0.98912006964422117</v>
      </c>
      <c r="K41" s="10">
        <f t="shared" si="1"/>
        <v>91.912353048183704</v>
      </c>
      <c r="L41">
        <f t="shared" si="2"/>
        <v>42.94941553803389</v>
      </c>
      <c r="M41">
        <f t="shared" si="3"/>
        <v>1353.6257201572564</v>
      </c>
      <c r="N41">
        <f t="shared" si="4"/>
        <v>292.49875312038876</v>
      </c>
      <c r="O41">
        <f t="shared" si="5"/>
        <v>0</v>
      </c>
      <c r="P41">
        <f t="shared" si="6"/>
        <v>0</v>
      </c>
      <c r="Q41">
        <f t="shared" si="7"/>
        <v>0</v>
      </c>
      <c r="R41">
        <f t="shared" si="8"/>
        <v>1061.1269670368677</v>
      </c>
      <c r="S41">
        <f t="shared" si="15"/>
        <v>3276.6793761605613</v>
      </c>
      <c r="T41">
        <f t="shared" si="9"/>
        <v>848.90157362949412</v>
      </c>
      <c r="U41">
        <f t="shared" si="10"/>
        <v>212.22539340737353</v>
      </c>
      <c r="V41">
        <f t="shared" si="11"/>
        <v>108.29005761258051</v>
      </c>
      <c r="W41">
        <f t="shared" si="16"/>
        <v>7058.7903673991941</v>
      </c>
      <c r="X41">
        <f t="shared" si="12"/>
        <v>3165.3768463673518</v>
      </c>
      <c r="Y41">
        <f t="shared" si="17"/>
        <v>9.5855647761544649</v>
      </c>
      <c r="Z41">
        <f t="shared" si="18"/>
        <v>6.2413214202659573</v>
      </c>
      <c r="AA41">
        <f t="shared" si="19"/>
        <v>13.589153011177816</v>
      </c>
    </row>
    <row r="42" spans="1:27" x14ac:dyDescent="0.25">
      <c r="A42">
        <v>370</v>
      </c>
      <c r="B42">
        <f t="shared" si="13"/>
        <v>2385</v>
      </c>
      <c r="C42" s="1">
        <f t="shared" si="20"/>
        <v>20</v>
      </c>
      <c r="D42" s="9">
        <f t="shared" si="14"/>
        <v>4.0510198178398049E-3</v>
      </c>
      <c r="E42" s="2">
        <v>0.20030000000000001</v>
      </c>
      <c r="F42" s="2">
        <v>9235.99</v>
      </c>
      <c r="G42" s="2">
        <v>7.7999999999999996E-3</v>
      </c>
      <c r="H42" s="2">
        <v>1.9E-3</v>
      </c>
      <c r="I42" s="5">
        <f t="shared" si="21"/>
        <v>0</v>
      </c>
      <c r="J42" s="10">
        <f t="shared" si="0"/>
        <v>0.98907837220533412</v>
      </c>
      <c r="K42" s="10">
        <f t="shared" si="1"/>
        <v>91.561442927802531</v>
      </c>
      <c r="L42">
        <f t="shared" si="2"/>
        <v>37.006543873623343</v>
      </c>
      <c r="M42">
        <f t="shared" si="3"/>
        <v>1354.1750277176111</v>
      </c>
      <c r="N42">
        <f t="shared" si="4"/>
        <v>297.0993136341674</v>
      </c>
      <c r="O42">
        <f t="shared" si="5"/>
        <v>0</v>
      </c>
      <c r="P42">
        <f t="shared" si="6"/>
        <v>0</v>
      </c>
      <c r="Q42">
        <f t="shared" si="7"/>
        <v>0</v>
      </c>
      <c r="R42">
        <f t="shared" si="8"/>
        <v>1057.0757140834437</v>
      </c>
      <c r="S42">
        <f t="shared" si="15"/>
        <v>3264.7613876612413</v>
      </c>
      <c r="T42">
        <f t="shared" si="9"/>
        <v>845.66057126675491</v>
      </c>
      <c r="U42">
        <f t="shared" si="10"/>
        <v>211.41514281668876</v>
      </c>
      <c r="V42">
        <f t="shared" si="11"/>
        <v>105.62565216197366</v>
      </c>
      <c r="W42">
        <f t="shared" si="16"/>
        <v>7167.0804250117744</v>
      </c>
      <c r="X42">
        <f t="shared" si="12"/>
        <v>3213.9374103191813</v>
      </c>
      <c r="Y42">
        <f t="shared" si="17"/>
        <v>9.6791484180178777</v>
      </c>
      <c r="Z42">
        <f t="shared" si="18"/>
        <v>6.4085335880603829</v>
      </c>
      <c r="AA42">
        <f t="shared" si="19"/>
        <v>13.670976306946073</v>
      </c>
    </row>
    <row r="43" spans="1:27" x14ac:dyDescent="0.25">
      <c r="A43">
        <v>380</v>
      </c>
      <c r="B43">
        <f t="shared" si="13"/>
        <v>2395</v>
      </c>
      <c r="C43" s="1">
        <f t="shared" si="20"/>
        <v>20</v>
      </c>
      <c r="D43" s="9">
        <f t="shared" si="14"/>
        <v>3.4906310320897333E-3</v>
      </c>
      <c r="E43" s="2">
        <v>0.2006</v>
      </c>
      <c r="F43" s="2">
        <v>9235.99</v>
      </c>
      <c r="G43" s="2">
        <v>7.7000000000000002E-3</v>
      </c>
      <c r="H43" s="2">
        <v>1.9E-3</v>
      </c>
      <c r="I43" s="5">
        <f t="shared" si="21"/>
        <v>0</v>
      </c>
      <c r="J43" s="10">
        <f t="shared" si="0"/>
        <v>0.98903742458055932</v>
      </c>
      <c r="K43" s="10">
        <f t="shared" si="1"/>
        <v>91.21944084659485</v>
      </c>
      <c r="L43">
        <f t="shared" si="2"/>
        <v>31.886006086972632</v>
      </c>
      <c r="M43">
        <f t="shared" si="3"/>
        <v>1354.6736137017128</v>
      </c>
      <c r="N43">
        <f t="shared" si="4"/>
        <v>301.54630937078605</v>
      </c>
      <c r="O43">
        <f t="shared" si="5"/>
        <v>0</v>
      </c>
      <c r="P43">
        <f t="shared" si="6"/>
        <v>0</v>
      </c>
      <c r="Q43">
        <f t="shared" si="7"/>
        <v>0</v>
      </c>
      <c r="R43">
        <f t="shared" si="8"/>
        <v>1053.1273043309268</v>
      </c>
      <c r="S43">
        <f t="shared" si="15"/>
        <v>3252.503336115321</v>
      </c>
      <c r="T43">
        <f t="shared" si="9"/>
        <v>842.50184346474146</v>
      </c>
      <c r="U43">
        <f t="shared" si="10"/>
        <v>210.62546086618536</v>
      </c>
      <c r="V43">
        <f t="shared" si="11"/>
        <v>104.30986825503189</v>
      </c>
      <c r="W43">
        <f t="shared" si="16"/>
        <v>7272.7060771737479</v>
      </c>
      <c r="X43">
        <f t="shared" si="12"/>
        <v>3261.3031736205148</v>
      </c>
      <c r="Y43">
        <f t="shared" si="17"/>
        <v>9.7695811570437581</v>
      </c>
      <c r="Z43">
        <f t="shared" si="18"/>
        <v>6.5720643295582573</v>
      </c>
      <c r="AA43">
        <f t="shared" si="19"/>
        <v>13.750107044456209</v>
      </c>
    </row>
    <row r="44" spans="1:27" x14ac:dyDescent="0.25">
      <c r="A44">
        <v>390</v>
      </c>
      <c r="B44">
        <f t="shared" si="13"/>
        <v>2405</v>
      </c>
      <c r="C44" s="1">
        <f t="shared" si="20"/>
        <v>20</v>
      </c>
      <c r="D44" s="9">
        <f t="shared" si="14"/>
        <v>3.0077623783843128E-3</v>
      </c>
      <c r="E44" s="2">
        <v>0.20080000000000001</v>
      </c>
      <c r="F44" s="2">
        <v>9236</v>
      </c>
      <c r="G44" s="2">
        <v>7.4999999999999997E-3</v>
      </c>
      <c r="H44" s="2">
        <v>1.8E-3</v>
      </c>
      <c r="I44" s="5">
        <f t="shared" si="21"/>
        <v>0</v>
      </c>
      <c r="J44" s="10">
        <f t="shared" si="0"/>
        <v>0.98934606376424161</v>
      </c>
      <c r="K44" s="10">
        <f t="shared" si="1"/>
        <v>93.862022248982868</v>
      </c>
      <c r="L44">
        <f t="shared" si="2"/>
        <v>27.483730245405319</v>
      </c>
      <c r="M44">
        <f t="shared" si="3"/>
        <v>1354.5009824485971</v>
      </c>
      <c r="N44">
        <f t="shared" si="4"/>
        <v>270.86393558408986</v>
      </c>
      <c r="O44">
        <f t="shared" si="5"/>
        <v>0</v>
      </c>
      <c r="P44">
        <f t="shared" si="6"/>
        <v>0</v>
      </c>
      <c r="Q44">
        <f t="shared" si="7"/>
        <v>0</v>
      </c>
      <c r="R44">
        <f t="shared" si="8"/>
        <v>1083.6370468645073</v>
      </c>
      <c r="S44">
        <f t="shared" si="15"/>
        <v>3240.3323983185901</v>
      </c>
      <c r="T44">
        <f t="shared" si="9"/>
        <v>866.90963749160585</v>
      </c>
      <c r="U44">
        <f t="shared" si="10"/>
        <v>216.72740937290146</v>
      </c>
      <c r="V44">
        <f t="shared" si="11"/>
        <v>101.58757368364478</v>
      </c>
      <c r="W44">
        <f t="shared" si="16"/>
        <v>7377.0159454287796</v>
      </c>
      <c r="X44">
        <f t="shared" si="12"/>
        <v>3308.0788992954167</v>
      </c>
      <c r="Y44">
        <f t="shared" si="17"/>
        <v>9.1279455925190245</v>
      </c>
      <c r="Z44">
        <f t="shared" si="18"/>
        <v>6.7319401709325319</v>
      </c>
      <c r="AA44">
        <f t="shared" si="19"/>
        <v>9.989003728470319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basic nordhaus</vt:lpstr>
    </vt:vector>
  </TitlesOfParts>
  <Company>University of Auckland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spol002</dc:creator>
  <cp:lastModifiedBy>Stephen Poletti</cp:lastModifiedBy>
  <dcterms:created xsi:type="dcterms:W3CDTF">2012-04-02T03:30:33Z</dcterms:created>
  <dcterms:modified xsi:type="dcterms:W3CDTF">2017-05-12T05:47:58Z</dcterms:modified>
</cp:coreProperties>
</file>