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44" sheetId="1" r:id="rId1"/>
    <sheet name="Sheet2" sheetId="2" r:id="rId2"/>
    <sheet name="Sheet3" sheetId="3" r:id="rId3"/>
  </sheets>
  <definedNames>
    <definedName name="_xlnm.Print_Area" localSheetId="0">'44'!$A$1:$N$237</definedName>
    <definedName name="_xlnm.Print_Titles" localSheetId="0">'44'!$1:$1</definedName>
  </definedNames>
  <calcPr fullCalcOnLoad="1"/>
</workbook>
</file>

<file path=xl/sharedStrings.xml><?xml version="1.0" encoding="utf-8"?>
<sst xmlns="http://schemas.openxmlformats.org/spreadsheetml/2006/main" count="243" uniqueCount="54">
  <si>
    <t>Surgical/Proceudre Volume</t>
  </si>
  <si>
    <t>Avg Surg Reimbursement/Case</t>
  </si>
  <si>
    <t>Imaging Volume</t>
  </si>
  <si>
    <t>REVENUE</t>
  </si>
  <si>
    <t>Procedure Revenue</t>
  </si>
  <si>
    <t>Bed Day Revenue</t>
  </si>
  <si>
    <r>
      <t xml:space="preserve">     </t>
    </r>
    <r>
      <rPr>
        <b/>
        <sz val="10"/>
        <rFont val="Arial"/>
        <family val="2"/>
      </rPr>
      <t>TOTAL REVENUE</t>
    </r>
  </si>
  <si>
    <t>Less Bad Debt Expense</t>
  </si>
  <si>
    <t xml:space="preserve">     Net Revenue</t>
  </si>
  <si>
    <t>VARIABLE EXPENSES</t>
  </si>
  <si>
    <t>Drug/Pharmacy</t>
  </si>
  <si>
    <t>Purchased Services</t>
  </si>
  <si>
    <t>Transcription</t>
  </si>
  <si>
    <t>TOTAL VARIABLE EXPENSES</t>
  </si>
  <si>
    <t>FIXED EXPENSES</t>
  </si>
  <si>
    <t>Salary Expense</t>
  </si>
  <si>
    <t>Benefits</t>
  </si>
  <si>
    <t>Maintenance</t>
  </si>
  <si>
    <t>Office Supplies and Expense</t>
  </si>
  <si>
    <t>Management</t>
  </si>
  <si>
    <t>Professional Fees</t>
  </si>
  <si>
    <t>Insurance</t>
  </si>
  <si>
    <t>Marketing/Advertising</t>
  </si>
  <si>
    <t>Telephone/Communications</t>
  </si>
  <si>
    <t>Miscellaneous</t>
  </si>
  <si>
    <t>Utilities</t>
  </si>
  <si>
    <t>Dietary</t>
  </si>
  <si>
    <t>TOTAL FIXED EXPENSE</t>
  </si>
  <si>
    <t xml:space="preserve"> </t>
  </si>
  <si>
    <t>Debt Service</t>
  </si>
  <si>
    <t>CASH FROM OPERATIONS</t>
  </si>
  <si>
    <t>NET CASH FLOW</t>
  </si>
  <si>
    <t>Average Daily Census</t>
  </si>
  <si>
    <t>Per Diem</t>
  </si>
  <si>
    <t>TOTAL</t>
  </si>
  <si>
    <t>Medical Supplies</t>
  </si>
  <si>
    <t>Total Operating Expenses</t>
  </si>
  <si>
    <t>Assumes 2 additional surgeons</t>
  </si>
  <si>
    <t xml:space="preserve"> Debt Service</t>
  </si>
  <si>
    <t>CUMULATIVE CASH FLOW</t>
  </si>
  <si>
    <t xml:space="preserve">FY 2 Case Volume </t>
  </si>
  <si>
    <t>Surgical/Procedure Volume</t>
  </si>
  <si>
    <t xml:space="preserve">FY 3 Case Volume </t>
  </si>
  <si>
    <t xml:space="preserve">FY 4 Case Volume </t>
  </si>
  <si>
    <t xml:space="preserve">FY 5 Case Volume </t>
  </si>
  <si>
    <t>Avg OP Diagnostic Reimbursement/Case</t>
  </si>
  <si>
    <t>OP Diagnostic  Revenue</t>
  </si>
  <si>
    <t>OP Diagnostic Revenue</t>
  </si>
  <si>
    <t>OP Diagnostic</t>
  </si>
  <si>
    <t xml:space="preserve">OP Diagnostic </t>
  </si>
  <si>
    <t>ER Revenue</t>
  </si>
  <si>
    <t>Janitorial Services</t>
  </si>
  <si>
    <t>Janitorial</t>
  </si>
  <si>
    <t>Property Tax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</si>
</sst>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5"/>
  <sheetViews>
    <sheetView tabSelected="1" view="pageBreakPreview" zoomScaleNormal="60" zoomScaleSheetLayoutView="100" zoomScalePageLayoutView="0" workbookViewId="0" topLeftCell="C1">
      <selection activeCell="A1" sqref="A1:N1"/>
    </sheetView>
  </sheetViews>
  <sheetFormatPr defaultColWidth="9.140625" defaultRowHeight="12.75"/>
  <cols>
    <col min="1" max="1" width="30.7109375" style="0" customWidth="1"/>
    <col min="2" max="2" width="14.421875" style="0" customWidth="1"/>
    <col min="3" max="6" width="14.7109375" style="0" customWidth="1"/>
    <col min="7" max="7" width="14.421875" style="0" customWidth="1"/>
    <col min="8" max="8" width="14.8515625" style="0" customWidth="1"/>
    <col min="9" max="14" width="14.7109375" style="0" customWidth="1"/>
  </cols>
  <sheetData>
    <row r="1" spans="1:14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2:14" s="2" customFormat="1" ht="12.75"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2">
        <v>7</v>
      </c>
      <c r="I3" s="2">
        <v>8</v>
      </c>
      <c r="J3" s="2">
        <v>9</v>
      </c>
      <c r="K3" s="2">
        <v>10</v>
      </c>
      <c r="L3" s="2">
        <v>11</v>
      </c>
      <c r="M3" s="2">
        <v>12</v>
      </c>
      <c r="N3" s="7" t="s">
        <v>34</v>
      </c>
    </row>
    <row r="4" spans="1:14" ht="12.75">
      <c r="A4" t="s">
        <v>41</v>
      </c>
      <c r="B4" s="1">
        <v>150</v>
      </c>
      <c r="C4" s="1">
        <v>300</v>
      </c>
      <c r="D4" s="1">
        <v>450</v>
      </c>
      <c r="E4" s="1">
        <v>750</v>
      </c>
      <c r="F4" s="1">
        <v>1000</v>
      </c>
      <c r="G4" s="1">
        <v>1000</v>
      </c>
      <c r="H4" s="1">
        <v>1000</v>
      </c>
      <c r="I4" s="1">
        <v>1000</v>
      </c>
      <c r="J4" s="1">
        <v>1000</v>
      </c>
      <c r="K4" s="1">
        <v>1000</v>
      </c>
      <c r="L4" s="1">
        <v>1000</v>
      </c>
      <c r="M4" s="1">
        <v>1000</v>
      </c>
      <c r="N4" s="1">
        <f>SUM(B4:M4)</f>
        <v>9650</v>
      </c>
    </row>
    <row r="5" spans="1:14" ht="12.75">
      <c r="A5" t="s">
        <v>1</v>
      </c>
      <c r="B5" s="1">
        <v>1600</v>
      </c>
      <c r="C5" s="1">
        <f>SUM(B5)</f>
        <v>1600</v>
      </c>
      <c r="D5" s="1">
        <f aca="true" t="shared" si="0" ref="D5:M5">SUM(C5)</f>
        <v>1600</v>
      </c>
      <c r="E5" s="1">
        <f t="shared" si="0"/>
        <v>1600</v>
      </c>
      <c r="F5" s="1">
        <f t="shared" si="0"/>
        <v>1600</v>
      </c>
      <c r="G5" s="1">
        <f t="shared" si="0"/>
        <v>1600</v>
      </c>
      <c r="H5" s="1">
        <f t="shared" si="0"/>
        <v>1600</v>
      </c>
      <c r="I5" s="1">
        <f t="shared" si="0"/>
        <v>1600</v>
      </c>
      <c r="J5" s="1">
        <f t="shared" si="0"/>
        <v>1600</v>
      </c>
      <c r="K5" s="1">
        <f t="shared" si="0"/>
        <v>1600</v>
      </c>
      <c r="L5" s="1">
        <f t="shared" si="0"/>
        <v>1600</v>
      </c>
      <c r="M5" s="1">
        <f t="shared" si="0"/>
        <v>1600</v>
      </c>
      <c r="N5" s="1" t="s">
        <v>28</v>
      </c>
    </row>
    <row r="6" spans="1:14" ht="12.75">
      <c r="A6" t="s">
        <v>49</v>
      </c>
      <c r="B6" s="1">
        <f>SUM(B4)</f>
        <v>150</v>
      </c>
      <c r="C6" s="1">
        <v>200</v>
      </c>
      <c r="D6" s="1">
        <v>250</v>
      </c>
      <c r="E6" s="1">
        <f>SUM(E4*0.4)</f>
        <v>300</v>
      </c>
      <c r="F6" s="1">
        <f>SUM(F4*0.4)</f>
        <v>400</v>
      </c>
      <c r="G6" s="1">
        <f>SUM(G4*0.4)</f>
        <v>400</v>
      </c>
      <c r="H6" s="1">
        <f aca="true" t="shared" si="1" ref="H6:M6">SUM(H4*0.4)</f>
        <v>400</v>
      </c>
      <c r="I6" s="1">
        <f t="shared" si="1"/>
        <v>400</v>
      </c>
      <c r="J6" s="1">
        <f t="shared" si="1"/>
        <v>400</v>
      </c>
      <c r="K6" s="1">
        <f t="shared" si="1"/>
        <v>400</v>
      </c>
      <c r="L6" s="1">
        <f t="shared" si="1"/>
        <v>400</v>
      </c>
      <c r="M6" s="1">
        <f t="shared" si="1"/>
        <v>400</v>
      </c>
      <c r="N6" s="1">
        <f>SUM(B6:M6)</f>
        <v>4100</v>
      </c>
    </row>
    <row r="7" spans="1:13" ht="12.75">
      <c r="A7" t="s">
        <v>45</v>
      </c>
      <c r="B7" s="1">
        <v>600</v>
      </c>
      <c r="C7" s="1">
        <f>SUM(B7)</f>
        <v>600</v>
      </c>
      <c r="D7" s="1">
        <f aca="true" t="shared" si="2" ref="D7:M7">SUM(C7)</f>
        <v>600</v>
      </c>
      <c r="E7" s="1">
        <f t="shared" si="2"/>
        <v>600</v>
      </c>
      <c r="F7" s="1">
        <f t="shared" si="2"/>
        <v>600</v>
      </c>
      <c r="G7" s="1">
        <f t="shared" si="2"/>
        <v>600</v>
      </c>
      <c r="H7" s="1">
        <f t="shared" si="2"/>
        <v>600</v>
      </c>
      <c r="I7" s="1">
        <f t="shared" si="2"/>
        <v>600</v>
      </c>
      <c r="J7" s="1">
        <f t="shared" si="2"/>
        <v>600</v>
      </c>
      <c r="K7" s="1">
        <f t="shared" si="2"/>
        <v>600</v>
      </c>
      <c r="L7" s="1">
        <f t="shared" si="2"/>
        <v>600</v>
      </c>
      <c r="M7" s="1">
        <f t="shared" si="2"/>
        <v>600</v>
      </c>
    </row>
    <row r="8" spans="1:13" ht="12.75">
      <c r="A8" t="s">
        <v>32</v>
      </c>
      <c r="B8" s="1">
        <v>5</v>
      </c>
      <c r="C8" s="1">
        <v>10</v>
      </c>
      <c r="D8" s="1">
        <v>15</v>
      </c>
      <c r="E8" s="1">
        <v>20</v>
      </c>
      <c r="F8" s="1">
        <v>25</v>
      </c>
      <c r="G8" s="1">
        <v>28</v>
      </c>
      <c r="H8" s="1">
        <v>28</v>
      </c>
      <c r="I8" s="1">
        <v>28</v>
      </c>
      <c r="J8" s="1">
        <f>SUM(I8)</f>
        <v>28</v>
      </c>
      <c r="K8" s="1">
        <v>28</v>
      </c>
      <c r="L8" s="1">
        <f>SUM(K8)</f>
        <v>28</v>
      </c>
      <c r="M8" s="1">
        <v>28</v>
      </c>
    </row>
    <row r="9" spans="1:13" ht="12.75">
      <c r="A9" t="s">
        <v>33</v>
      </c>
      <c r="B9" s="1">
        <v>1250</v>
      </c>
      <c r="C9" s="1">
        <f>SUM(B9)</f>
        <v>1250</v>
      </c>
      <c r="D9" s="1">
        <f aca="true" t="shared" si="3" ref="D9:M9">SUM(C9)</f>
        <v>1250</v>
      </c>
      <c r="E9" s="1">
        <f t="shared" si="3"/>
        <v>1250</v>
      </c>
      <c r="F9" s="1">
        <f t="shared" si="3"/>
        <v>1250</v>
      </c>
      <c r="G9" s="1">
        <f t="shared" si="3"/>
        <v>1250</v>
      </c>
      <c r="H9" s="1">
        <f t="shared" si="3"/>
        <v>1250</v>
      </c>
      <c r="I9" s="1">
        <f t="shared" si="3"/>
        <v>1250</v>
      </c>
      <c r="J9" s="1">
        <f t="shared" si="3"/>
        <v>1250</v>
      </c>
      <c r="K9" s="1">
        <f t="shared" si="3"/>
        <v>1250</v>
      </c>
      <c r="L9" s="1">
        <f t="shared" si="3"/>
        <v>1250</v>
      </c>
      <c r="M9" s="1">
        <f t="shared" si="3"/>
        <v>1250</v>
      </c>
    </row>
    <row r="10" spans="1:7" ht="12.75">
      <c r="A10" t="s">
        <v>3</v>
      </c>
      <c r="B10" s="1"/>
      <c r="C10" s="1"/>
      <c r="D10" s="1"/>
      <c r="E10" s="1"/>
      <c r="F10" s="1"/>
      <c r="G10" s="1"/>
    </row>
    <row r="11" spans="1:14" ht="12.75">
      <c r="A11" t="s">
        <v>4</v>
      </c>
      <c r="B11" s="1">
        <f>SUM(B4*B5*0.85)</f>
        <v>204000</v>
      </c>
      <c r="C11" s="1">
        <f aca="true" t="shared" si="4" ref="C11:M11">SUM(C4*C5*0.85)</f>
        <v>408000</v>
      </c>
      <c r="D11" s="1">
        <f t="shared" si="4"/>
        <v>612000</v>
      </c>
      <c r="E11" s="1">
        <f t="shared" si="4"/>
        <v>1020000</v>
      </c>
      <c r="F11" s="1">
        <f t="shared" si="4"/>
        <v>1360000</v>
      </c>
      <c r="G11" s="1">
        <f t="shared" si="4"/>
        <v>1360000</v>
      </c>
      <c r="H11" s="1">
        <f t="shared" si="4"/>
        <v>1360000</v>
      </c>
      <c r="I11" s="1">
        <f t="shared" si="4"/>
        <v>1360000</v>
      </c>
      <c r="J11" s="1">
        <f t="shared" si="4"/>
        <v>1360000</v>
      </c>
      <c r="K11" s="1">
        <f t="shared" si="4"/>
        <v>1360000</v>
      </c>
      <c r="L11" s="1">
        <f t="shared" si="4"/>
        <v>1360000</v>
      </c>
      <c r="M11" s="1">
        <f t="shared" si="4"/>
        <v>1360000</v>
      </c>
      <c r="N11" s="1">
        <f aca="true" t="shared" si="5" ref="N11:N43">SUM(B11:M11)</f>
        <v>13124000</v>
      </c>
    </row>
    <row r="12" spans="1:14" ht="12.75">
      <c r="A12" t="s">
        <v>5</v>
      </c>
      <c r="B12" s="1">
        <f>SUM(B8*B9*30)</f>
        <v>187500</v>
      </c>
      <c r="C12" s="1">
        <f aca="true" t="shared" si="6" ref="C12:M12">SUM(C8*C9*30)</f>
        <v>375000</v>
      </c>
      <c r="D12" s="1">
        <f t="shared" si="6"/>
        <v>562500</v>
      </c>
      <c r="E12" s="1">
        <f t="shared" si="6"/>
        <v>750000</v>
      </c>
      <c r="F12" s="1">
        <f t="shared" si="6"/>
        <v>937500</v>
      </c>
      <c r="G12" s="1">
        <f t="shared" si="6"/>
        <v>1050000</v>
      </c>
      <c r="H12" s="1">
        <f t="shared" si="6"/>
        <v>1050000</v>
      </c>
      <c r="I12" s="1">
        <f t="shared" si="6"/>
        <v>1050000</v>
      </c>
      <c r="J12" s="1">
        <f t="shared" si="6"/>
        <v>1050000</v>
      </c>
      <c r="K12" s="1">
        <f t="shared" si="6"/>
        <v>1050000</v>
      </c>
      <c r="L12" s="1">
        <f t="shared" si="6"/>
        <v>1050000</v>
      </c>
      <c r="M12" s="1">
        <f t="shared" si="6"/>
        <v>1050000</v>
      </c>
      <c r="N12" s="1">
        <f t="shared" si="5"/>
        <v>10162500</v>
      </c>
    </row>
    <row r="13" spans="1:14" ht="12.75">
      <c r="A13" t="s">
        <v>47</v>
      </c>
      <c r="B13" s="1">
        <f>SUM(B6*B7)</f>
        <v>90000</v>
      </c>
      <c r="C13" s="1">
        <f aca="true" t="shared" si="7" ref="C13:M13">SUM(C6*C7)</f>
        <v>120000</v>
      </c>
      <c r="D13" s="1">
        <f t="shared" si="7"/>
        <v>150000</v>
      </c>
      <c r="E13" s="1">
        <f t="shared" si="7"/>
        <v>180000</v>
      </c>
      <c r="F13" s="1">
        <f t="shared" si="7"/>
        <v>240000</v>
      </c>
      <c r="G13" s="1">
        <f t="shared" si="7"/>
        <v>240000</v>
      </c>
      <c r="H13" s="1">
        <f t="shared" si="7"/>
        <v>240000</v>
      </c>
      <c r="I13" s="1">
        <f t="shared" si="7"/>
        <v>240000</v>
      </c>
      <c r="J13" s="1">
        <f t="shared" si="7"/>
        <v>240000</v>
      </c>
      <c r="K13" s="1">
        <f t="shared" si="7"/>
        <v>240000</v>
      </c>
      <c r="L13" s="1">
        <f t="shared" si="7"/>
        <v>240000</v>
      </c>
      <c r="M13" s="1">
        <f t="shared" si="7"/>
        <v>240000</v>
      </c>
      <c r="N13" s="1">
        <f t="shared" si="5"/>
        <v>2460000</v>
      </c>
    </row>
    <row r="14" spans="1:14" ht="12.75">
      <c r="A14" t="s">
        <v>50</v>
      </c>
      <c r="B14" s="1">
        <f aca="true" t="shared" si="8" ref="B14:M14">SUM(0.05*B12)</f>
        <v>9375</v>
      </c>
      <c r="C14" s="1">
        <f t="shared" si="8"/>
        <v>18750</v>
      </c>
      <c r="D14" s="1">
        <f t="shared" si="8"/>
        <v>28125</v>
      </c>
      <c r="E14" s="1">
        <f t="shared" si="8"/>
        <v>37500</v>
      </c>
      <c r="F14" s="1">
        <f t="shared" si="8"/>
        <v>46875</v>
      </c>
      <c r="G14" s="1">
        <f t="shared" si="8"/>
        <v>52500</v>
      </c>
      <c r="H14" s="1">
        <f t="shared" si="8"/>
        <v>52500</v>
      </c>
      <c r="I14" s="1">
        <f t="shared" si="8"/>
        <v>52500</v>
      </c>
      <c r="J14" s="1">
        <f t="shared" si="8"/>
        <v>52500</v>
      </c>
      <c r="K14" s="1">
        <f t="shared" si="8"/>
        <v>52500</v>
      </c>
      <c r="L14" s="1">
        <f t="shared" si="8"/>
        <v>52500</v>
      </c>
      <c r="M14" s="1">
        <f t="shared" si="8"/>
        <v>52500</v>
      </c>
      <c r="N14" s="1">
        <f t="shared" si="5"/>
        <v>508125</v>
      </c>
    </row>
    <row r="15" spans="1:14" ht="12.75">
      <c r="A15" t="s">
        <v>6</v>
      </c>
      <c r="B15" s="6">
        <f>SUM(B11:B14)</f>
        <v>490875</v>
      </c>
      <c r="C15" s="6">
        <f aca="true" t="shared" si="9" ref="C15:M15">SUM(C11:C14)</f>
        <v>921750</v>
      </c>
      <c r="D15" s="6">
        <f t="shared" si="9"/>
        <v>1352625</v>
      </c>
      <c r="E15" s="6">
        <f t="shared" si="9"/>
        <v>1987500</v>
      </c>
      <c r="F15" s="6">
        <f t="shared" si="9"/>
        <v>2584375</v>
      </c>
      <c r="G15" s="6">
        <f t="shared" si="9"/>
        <v>2702500</v>
      </c>
      <c r="H15" s="6">
        <f t="shared" si="9"/>
        <v>2702500</v>
      </c>
      <c r="I15" s="6">
        <f t="shared" si="9"/>
        <v>2702500</v>
      </c>
      <c r="J15" s="6">
        <f t="shared" si="9"/>
        <v>2702500</v>
      </c>
      <c r="K15" s="6">
        <f t="shared" si="9"/>
        <v>2702500</v>
      </c>
      <c r="L15" s="6">
        <f t="shared" si="9"/>
        <v>2702500</v>
      </c>
      <c r="M15" s="6">
        <f t="shared" si="9"/>
        <v>2702500</v>
      </c>
      <c r="N15" s="6">
        <f t="shared" si="5"/>
        <v>26254625</v>
      </c>
    </row>
    <row r="16" spans="1:14" ht="12.75">
      <c r="A16" t="s">
        <v>7</v>
      </c>
      <c r="B16" s="1">
        <f>SUM(B15*0.05)</f>
        <v>24543.75</v>
      </c>
      <c r="C16" s="1">
        <f aca="true" t="shared" si="10" ref="C16:M16">SUM(C15*0.05)</f>
        <v>46087.5</v>
      </c>
      <c r="D16" s="1">
        <f t="shared" si="10"/>
        <v>67631.25</v>
      </c>
      <c r="E16" s="1">
        <f t="shared" si="10"/>
        <v>99375</v>
      </c>
      <c r="F16" s="1">
        <f t="shared" si="10"/>
        <v>129218.75</v>
      </c>
      <c r="G16" s="1">
        <f t="shared" si="10"/>
        <v>135125</v>
      </c>
      <c r="H16" s="1">
        <f t="shared" si="10"/>
        <v>135125</v>
      </c>
      <c r="I16" s="1">
        <f t="shared" si="10"/>
        <v>135125</v>
      </c>
      <c r="J16" s="1">
        <f t="shared" si="10"/>
        <v>135125</v>
      </c>
      <c r="K16" s="1">
        <f t="shared" si="10"/>
        <v>135125</v>
      </c>
      <c r="L16" s="1">
        <f t="shared" si="10"/>
        <v>135125</v>
      </c>
      <c r="M16" s="1">
        <f t="shared" si="10"/>
        <v>135125</v>
      </c>
      <c r="N16" s="1">
        <f t="shared" si="5"/>
        <v>1312731.25</v>
      </c>
    </row>
    <row r="17" spans="1:14" ht="12.75">
      <c r="A17" s="2" t="s">
        <v>8</v>
      </c>
      <c r="B17" s="1">
        <f>SUM(B15-B16)</f>
        <v>466331.25</v>
      </c>
      <c r="C17" s="1">
        <f aca="true" t="shared" si="11" ref="C17:M17">SUM(C15-C16)</f>
        <v>875662.5</v>
      </c>
      <c r="D17" s="1">
        <f t="shared" si="11"/>
        <v>1284993.75</v>
      </c>
      <c r="E17" s="1">
        <f t="shared" si="11"/>
        <v>1888125</v>
      </c>
      <c r="F17" s="1">
        <f t="shared" si="11"/>
        <v>2455156.25</v>
      </c>
      <c r="G17" s="1">
        <f t="shared" si="11"/>
        <v>2567375</v>
      </c>
      <c r="H17" s="1">
        <f t="shared" si="11"/>
        <v>2567375</v>
      </c>
      <c r="I17" s="1">
        <f t="shared" si="11"/>
        <v>2567375</v>
      </c>
      <c r="J17" s="1">
        <f t="shared" si="11"/>
        <v>2567375</v>
      </c>
      <c r="K17" s="1">
        <f t="shared" si="11"/>
        <v>2567375</v>
      </c>
      <c r="L17" s="1">
        <f t="shared" si="11"/>
        <v>2567375</v>
      </c>
      <c r="M17" s="1">
        <f t="shared" si="11"/>
        <v>2567375</v>
      </c>
      <c r="N17" s="1">
        <f t="shared" si="5"/>
        <v>24941893.75</v>
      </c>
    </row>
    <row r="18" spans="1:14" ht="12.75">
      <c r="A18" s="2" t="s">
        <v>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 t="s">
        <v>28</v>
      </c>
    </row>
    <row r="19" spans="1:14" ht="12.75">
      <c r="A19" s="3" t="s">
        <v>35</v>
      </c>
      <c r="B19" s="1">
        <f>SUM(B4*300)</f>
        <v>45000</v>
      </c>
      <c r="C19" s="1">
        <f aca="true" t="shared" si="12" ref="C19:M19">SUM(C4*300)</f>
        <v>90000</v>
      </c>
      <c r="D19" s="1">
        <f t="shared" si="12"/>
        <v>135000</v>
      </c>
      <c r="E19" s="1">
        <f t="shared" si="12"/>
        <v>225000</v>
      </c>
      <c r="F19" s="1">
        <f t="shared" si="12"/>
        <v>300000</v>
      </c>
      <c r="G19" s="1">
        <f t="shared" si="12"/>
        <v>300000</v>
      </c>
      <c r="H19" s="1">
        <f t="shared" si="12"/>
        <v>300000</v>
      </c>
      <c r="I19" s="1">
        <f t="shared" si="12"/>
        <v>300000</v>
      </c>
      <c r="J19" s="1">
        <f t="shared" si="12"/>
        <v>300000</v>
      </c>
      <c r="K19" s="1">
        <f t="shared" si="12"/>
        <v>300000</v>
      </c>
      <c r="L19" s="1">
        <f t="shared" si="12"/>
        <v>300000</v>
      </c>
      <c r="M19" s="1">
        <f t="shared" si="12"/>
        <v>300000</v>
      </c>
      <c r="N19" s="1">
        <f t="shared" si="5"/>
        <v>2895000</v>
      </c>
    </row>
    <row r="20" spans="1:14" ht="12.75">
      <c r="A20" t="s">
        <v>10</v>
      </c>
      <c r="B20" s="1">
        <f aca="true" t="shared" si="13" ref="B20:M20">SUM((B4*25)+(B8*30*75))</f>
        <v>15000</v>
      </c>
      <c r="C20" s="1">
        <f t="shared" si="13"/>
        <v>30000</v>
      </c>
      <c r="D20" s="1">
        <f t="shared" si="13"/>
        <v>45000</v>
      </c>
      <c r="E20" s="1">
        <f t="shared" si="13"/>
        <v>63750</v>
      </c>
      <c r="F20" s="1">
        <f t="shared" si="13"/>
        <v>81250</v>
      </c>
      <c r="G20" s="1">
        <f t="shared" si="13"/>
        <v>88000</v>
      </c>
      <c r="H20" s="1">
        <f t="shared" si="13"/>
        <v>88000</v>
      </c>
      <c r="I20" s="1">
        <f t="shared" si="13"/>
        <v>88000</v>
      </c>
      <c r="J20" s="1">
        <f t="shared" si="13"/>
        <v>88000</v>
      </c>
      <c r="K20" s="1">
        <f t="shared" si="13"/>
        <v>88000</v>
      </c>
      <c r="L20" s="1">
        <f t="shared" si="13"/>
        <v>88000</v>
      </c>
      <c r="M20" s="1">
        <f t="shared" si="13"/>
        <v>88000</v>
      </c>
      <c r="N20" s="1">
        <f t="shared" si="5"/>
        <v>851000</v>
      </c>
    </row>
    <row r="21" spans="1:14" ht="12.75">
      <c r="A21" t="s">
        <v>11</v>
      </c>
      <c r="B21" s="1">
        <f>SUM(0.02*(SUM(B11:B13)))+SUM(0.05*B12)</f>
        <v>19005</v>
      </c>
      <c r="C21" s="1">
        <f>SUM(0.02*(SUM(C11:C13)))+SUM(0.05*C12)</f>
        <v>36810</v>
      </c>
      <c r="D21" s="1">
        <f aca="true" t="shared" si="14" ref="D21:M21">SUM(0.02*(SUM(D11:D13)))+SUM(0.05*D12)</f>
        <v>54615</v>
      </c>
      <c r="E21" s="1">
        <f t="shared" si="14"/>
        <v>76500</v>
      </c>
      <c r="F21" s="1">
        <f t="shared" si="14"/>
        <v>97625</v>
      </c>
      <c r="G21" s="1">
        <f t="shared" si="14"/>
        <v>105500</v>
      </c>
      <c r="H21" s="1">
        <f t="shared" si="14"/>
        <v>105500</v>
      </c>
      <c r="I21" s="1">
        <f t="shared" si="14"/>
        <v>105500</v>
      </c>
      <c r="J21" s="1">
        <f t="shared" si="14"/>
        <v>105500</v>
      </c>
      <c r="K21" s="1">
        <f t="shared" si="14"/>
        <v>105500</v>
      </c>
      <c r="L21" s="1">
        <f t="shared" si="14"/>
        <v>105500</v>
      </c>
      <c r="M21" s="1">
        <f t="shared" si="14"/>
        <v>105500</v>
      </c>
      <c r="N21" s="1">
        <f t="shared" si="5"/>
        <v>1023055</v>
      </c>
    </row>
    <row r="22" spans="1:14" ht="12.75">
      <c r="A22" t="s">
        <v>12</v>
      </c>
      <c r="B22" s="1">
        <f>SUM(25*B4)</f>
        <v>3750</v>
      </c>
      <c r="C22" s="1">
        <f aca="true" t="shared" si="15" ref="C22:M22">SUM(25*C4)</f>
        <v>7500</v>
      </c>
      <c r="D22" s="1">
        <f t="shared" si="15"/>
        <v>11250</v>
      </c>
      <c r="E22" s="1">
        <f t="shared" si="15"/>
        <v>18750</v>
      </c>
      <c r="F22" s="1">
        <f t="shared" si="15"/>
        <v>25000</v>
      </c>
      <c r="G22" s="1">
        <f t="shared" si="15"/>
        <v>25000</v>
      </c>
      <c r="H22" s="1">
        <f t="shared" si="15"/>
        <v>25000</v>
      </c>
      <c r="I22" s="1">
        <f t="shared" si="15"/>
        <v>25000</v>
      </c>
      <c r="J22" s="1">
        <f t="shared" si="15"/>
        <v>25000</v>
      </c>
      <c r="K22" s="1">
        <f t="shared" si="15"/>
        <v>25000</v>
      </c>
      <c r="L22" s="1">
        <f t="shared" si="15"/>
        <v>25000</v>
      </c>
      <c r="M22" s="1">
        <f t="shared" si="15"/>
        <v>25000</v>
      </c>
      <c r="N22" s="1">
        <f t="shared" si="5"/>
        <v>241250</v>
      </c>
    </row>
    <row r="23" spans="1:14" ht="12.75">
      <c r="A23" s="2" t="s">
        <v>13</v>
      </c>
      <c r="B23" s="1">
        <f>SUM(B19:B22)</f>
        <v>82755</v>
      </c>
      <c r="C23" s="1">
        <f aca="true" t="shared" si="16" ref="C23:M23">SUM(C19:C22)</f>
        <v>164310</v>
      </c>
      <c r="D23" s="1">
        <f t="shared" si="16"/>
        <v>245865</v>
      </c>
      <c r="E23" s="1">
        <f t="shared" si="16"/>
        <v>384000</v>
      </c>
      <c r="F23" s="1">
        <f t="shared" si="16"/>
        <v>503875</v>
      </c>
      <c r="G23" s="1">
        <f t="shared" si="16"/>
        <v>518500</v>
      </c>
      <c r="H23" s="1">
        <f t="shared" si="16"/>
        <v>518500</v>
      </c>
      <c r="I23" s="1">
        <f t="shared" si="16"/>
        <v>518500</v>
      </c>
      <c r="J23" s="1">
        <f t="shared" si="16"/>
        <v>518500</v>
      </c>
      <c r="K23" s="1">
        <f t="shared" si="16"/>
        <v>518500</v>
      </c>
      <c r="L23" s="1">
        <f t="shared" si="16"/>
        <v>518500</v>
      </c>
      <c r="M23" s="1">
        <f t="shared" si="16"/>
        <v>518500</v>
      </c>
      <c r="N23" s="1">
        <f t="shared" si="5"/>
        <v>5010305</v>
      </c>
    </row>
    <row r="24" spans="1:14" ht="12.75">
      <c r="A24" s="2" t="s">
        <v>14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 t="s">
        <v>28</v>
      </c>
    </row>
    <row r="25" spans="1:14" ht="12.75">
      <c r="A25" s="3" t="s">
        <v>15</v>
      </c>
      <c r="B25" s="1">
        <f>SUM((98*15*2080)/12)</f>
        <v>254800</v>
      </c>
      <c r="C25" s="1">
        <f>SUM((98*15*2080)/12)</f>
        <v>254800</v>
      </c>
      <c r="D25" s="1">
        <f>SUM((103*15*2080)/12)</f>
        <v>267800</v>
      </c>
      <c r="E25" s="1">
        <f>SUM((103*15*2080)/12)</f>
        <v>267800</v>
      </c>
      <c r="F25" s="1">
        <f>SUM((110*15*2080)/12)</f>
        <v>286000</v>
      </c>
      <c r="G25" s="1">
        <f>SUM((110*15*2080)/12)</f>
        <v>286000</v>
      </c>
      <c r="H25" s="1">
        <f>SUM((110*15*2080)/12)</f>
        <v>286000</v>
      </c>
      <c r="I25" s="1">
        <f>SUM((122*15*2080)/12)</f>
        <v>317200</v>
      </c>
      <c r="J25" s="1">
        <f>SUM((122*15*2080)/12)</f>
        <v>317200</v>
      </c>
      <c r="K25" s="1">
        <f>SUM((122*15*2080)/12)</f>
        <v>317200</v>
      </c>
      <c r="L25" s="1">
        <f>SUM((122*15*2080)/12)</f>
        <v>317200</v>
      </c>
      <c r="M25" s="1">
        <f>SUM((122*15*2080)/12)</f>
        <v>317200</v>
      </c>
      <c r="N25" s="1">
        <f t="shared" si="5"/>
        <v>3489200</v>
      </c>
    </row>
    <row r="26" spans="1:14" ht="12.75">
      <c r="A26" s="3" t="s">
        <v>16</v>
      </c>
      <c r="B26" s="1">
        <f aca="true" t="shared" si="17" ref="B26:M26">SUM(0.25*B25)</f>
        <v>63700</v>
      </c>
      <c r="C26" s="1">
        <f t="shared" si="17"/>
        <v>63700</v>
      </c>
      <c r="D26" s="1">
        <f t="shared" si="17"/>
        <v>66950</v>
      </c>
      <c r="E26" s="1">
        <f t="shared" si="17"/>
        <v>66950</v>
      </c>
      <c r="F26" s="1">
        <f t="shared" si="17"/>
        <v>71500</v>
      </c>
      <c r="G26" s="1">
        <f t="shared" si="17"/>
        <v>71500</v>
      </c>
      <c r="H26" s="1">
        <f t="shared" si="17"/>
        <v>71500</v>
      </c>
      <c r="I26" s="1">
        <f t="shared" si="17"/>
        <v>79300</v>
      </c>
      <c r="J26" s="1">
        <f t="shared" si="17"/>
        <v>79300</v>
      </c>
      <c r="K26" s="1">
        <f t="shared" si="17"/>
        <v>79300</v>
      </c>
      <c r="L26" s="1">
        <f t="shared" si="17"/>
        <v>79300</v>
      </c>
      <c r="M26" s="1">
        <f t="shared" si="17"/>
        <v>79300</v>
      </c>
      <c r="N26" s="1">
        <f t="shared" si="5"/>
        <v>872300</v>
      </c>
    </row>
    <row r="27" spans="1:14" ht="12.75">
      <c r="A27" s="3" t="s">
        <v>19</v>
      </c>
      <c r="B27" s="1">
        <v>50000</v>
      </c>
      <c r="C27" s="1">
        <v>50000</v>
      </c>
      <c r="D27" s="1">
        <v>50000</v>
      </c>
      <c r="E27" s="1">
        <f>SUM(D17*0.06)</f>
        <v>77099.625</v>
      </c>
      <c r="F27" s="1">
        <f aca="true" t="shared" si="18" ref="F27:M27">SUM(E17*0.06)</f>
        <v>113287.5</v>
      </c>
      <c r="G27" s="1">
        <f t="shared" si="18"/>
        <v>147309.375</v>
      </c>
      <c r="H27" s="1">
        <f t="shared" si="18"/>
        <v>154042.5</v>
      </c>
      <c r="I27" s="1">
        <f t="shared" si="18"/>
        <v>154042.5</v>
      </c>
      <c r="J27" s="1">
        <f t="shared" si="18"/>
        <v>154042.5</v>
      </c>
      <c r="K27" s="1">
        <f t="shared" si="18"/>
        <v>154042.5</v>
      </c>
      <c r="L27" s="1">
        <f t="shared" si="18"/>
        <v>154042.5</v>
      </c>
      <c r="M27" s="1">
        <f t="shared" si="18"/>
        <v>154042.5</v>
      </c>
      <c r="N27" s="1">
        <f t="shared" si="5"/>
        <v>1411951.5</v>
      </c>
    </row>
    <row r="28" spans="1:14" ht="12.75">
      <c r="A28" t="s">
        <v>17</v>
      </c>
      <c r="B28" s="1">
        <v>5000</v>
      </c>
      <c r="C28" s="1">
        <f>+B28</f>
        <v>5000</v>
      </c>
      <c r="D28" s="1">
        <f aca="true" t="shared" si="19" ref="D28:M28">+C28</f>
        <v>5000</v>
      </c>
      <c r="E28" s="1">
        <f t="shared" si="19"/>
        <v>5000</v>
      </c>
      <c r="F28" s="1">
        <f t="shared" si="19"/>
        <v>5000</v>
      </c>
      <c r="G28" s="1">
        <f t="shared" si="19"/>
        <v>5000</v>
      </c>
      <c r="H28" s="1">
        <f t="shared" si="19"/>
        <v>5000</v>
      </c>
      <c r="I28" s="1">
        <f t="shared" si="19"/>
        <v>5000</v>
      </c>
      <c r="J28" s="1">
        <f t="shared" si="19"/>
        <v>5000</v>
      </c>
      <c r="K28" s="1">
        <f t="shared" si="19"/>
        <v>5000</v>
      </c>
      <c r="L28" s="1">
        <f t="shared" si="19"/>
        <v>5000</v>
      </c>
      <c r="M28" s="1">
        <f t="shared" si="19"/>
        <v>5000</v>
      </c>
      <c r="N28" s="1">
        <f t="shared" si="5"/>
        <v>60000</v>
      </c>
    </row>
    <row r="29" spans="1:14" ht="12.75">
      <c r="A29" t="s">
        <v>18</v>
      </c>
      <c r="B29" s="1">
        <f>SUM(0.04*B25)</f>
        <v>10192</v>
      </c>
      <c r="C29" s="1">
        <f aca="true" t="shared" si="20" ref="C29:M29">SUM(0.04*C25)</f>
        <v>10192</v>
      </c>
      <c r="D29" s="1">
        <f t="shared" si="20"/>
        <v>10712</v>
      </c>
      <c r="E29" s="1">
        <f t="shared" si="20"/>
        <v>10712</v>
      </c>
      <c r="F29" s="1">
        <f t="shared" si="20"/>
        <v>11440</v>
      </c>
      <c r="G29" s="1">
        <f t="shared" si="20"/>
        <v>11440</v>
      </c>
      <c r="H29" s="1">
        <f t="shared" si="20"/>
        <v>11440</v>
      </c>
      <c r="I29" s="1">
        <f t="shared" si="20"/>
        <v>12688</v>
      </c>
      <c r="J29" s="1">
        <f t="shared" si="20"/>
        <v>12688</v>
      </c>
      <c r="K29" s="1">
        <f t="shared" si="20"/>
        <v>12688</v>
      </c>
      <c r="L29" s="1">
        <f t="shared" si="20"/>
        <v>12688</v>
      </c>
      <c r="M29" s="1">
        <f t="shared" si="20"/>
        <v>12688</v>
      </c>
      <c r="N29" s="1">
        <f t="shared" si="5"/>
        <v>139568</v>
      </c>
    </row>
    <row r="30" spans="1:14" ht="12.75">
      <c r="A30" t="s">
        <v>20</v>
      </c>
      <c r="B30" s="1">
        <v>7500</v>
      </c>
      <c r="C30" s="1">
        <v>7500</v>
      </c>
      <c r="D30" s="1">
        <v>7500</v>
      </c>
      <c r="E30" s="1">
        <v>7500</v>
      </c>
      <c r="F30" s="1">
        <v>7500</v>
      </c>
      <c r="G30" s="1">
        <v>7500</v>
      </c>
      <c r="H30" s="1">
        <v>7500</v>
      </c>
      <c r="I30" s="1">
        <v>7500</v>
      </c>
      <c r="J30" s="1">
        <v>7500</v>
      </c>
      <c r="K30" s="1">
        <v>7500</v>
      </c>
      <c r="L30" s="1">
        <v>7500</v>
      </c>
      <c r="M30" s="1">
        <v>7500</v>
      </c>
      <c r="N30" s="1">
        <f t="shared" si="5"/>
        <v>90000</v>
      </c>
    </row>
    <row r="31" spans="1:14" ht="12.75">
      <c r="A31" t="s">
        <v>51</v>
      </c>
      <c r="B31" s="1">
        <f>SUM(100000*0.35)</f>
        <v>35000</v>
      </c>
      <c r="C31" s="1">
        <f>SUM(100000*0.35)</f>
        <v>35000</v>
      </c>
      <c r="D31" s="1">
        <f>SUM(100000*0.35)</f>
        <v>35000</v>
      </c>
      <c r="E31" s="1">
        <f>SUM(147569*0.35)</f>
        <v>51649.149999999994</v>
      </c>
      <c r="F31" s="1">
        <f aca="true" t="shared" si="21" ref="F31:M31">SUM(147569*0.35)</f>
        <v>51649.149999999994</v>
      </c>
      <c r="G31" s="1">
        <f t="shared" si="21"/>
        <v>51649.149999999994</v>
      </c>
      <c r="H31" s="1">
        <f t="shared" si="21"/>
        <v>51649.149999999994</v>
      </c>
      <c r="I31" s="1">
        <f t="shared" si="21"/>
        <v>51649.149999999994</v>
      </c>
      <c r="J31" s="1">
        <f t="shared" si="21"/>
        <v>51649.149999999994</v>
      </c>
      <c r="K31" s="1">
        <f t="shared" si="21"/>
        <v>51649.149999999994</v>
      </c>
      <c r="L31" s="1">
        <f t="shared" si="21"/>
        <v>51649.149999999994</v>
      </c>
      <c r="M31" s="1">
        <f t="shared" si="21"/>
        <v>51649.149999999994</v>
      </c>
      <c r="N31" s="1">
        <f t="shared" si="5"/>
        <v>569842.3500000001</v>
      </c>
    </row>
    <row r="32" spans="1:14" ht="12.75">
      <c r="A32" t="s">
        <v>25</v>
      </c>
      <c r="B32" s="1">
        <f>SUM(75000*0.4)</f>
        <v>30000</v>
      </c>
      <c r="C32" s="1">
        <f>SUM(75000*0.4)</f>
        <v>30000</v>
      </c>
      <c r="D32" s="1">
        <f>SUM(75000*0.4)</f>
        <v>30000</v>
      </c>
      <c r="E32" s="1">
        <f>SUM(125000*0.4)</f>
        <v>50000</v>
      </c>
      <c r="F32" s="1">
        <f aca="true" t="shared" si="22" ref="F32:M32">SUM(125000*0.4)</f>
        <v>50000</v>
      </c>
      <c r="G32" s="1">
        <f t="shared" si="22"/>
        <v>50000</v>
      </c>
      <c r="H32" s="1">
        <f t="shared" si="22"/>
        <v>50000</v>
      </c>
      <c r="I32" s="1">
        <f t="shared" si="22"/>
        <v>50000</v>
      </c>
      <c r="J32" s="1">
        <f t="shared" si="22"/>
        <v>50000</v>
      </c>
      <c r="K32" s="1">
        <f t="shared" si="22"/>
        <v>50000</v>
      </c>
      <c r="L32" s="1">
        <f t="shared" si="22"/>
        <v>50000</v>
      </c>
      <c r="M32" s="1">
        <f t="shared" si="22"/>
        <v>50000</v>
      </c>
      <c r="N32" s="1">
        <f t="shared" si="5"/>
        <v>540000</v>
      </c>
    </row>
    <row r="33" spans="1:14" ht="12.75">
      <c r="A33" t="s">
        <v>21</v>
      </c>
      <c r="B33" s="1">
        <f>SUM(8000+SUM(400000/12))</f>
        <v>41333.333333333336</v>
      </c>
      <c r="C33" s="1">
        <f aca="true" t="shared" si="23" ref="C33:M33">SUM(8000+SUM(400000/12))</f>
        <v>41333.333333333336</v>
      </c>
      <c r="D33" s="1">
        <f t="shared" si="23"/>
        <v>41333.333333333336</v>
      </c>
      <c r="E33" s="1">
        <f t="shared" si="23"/>
        <v>41333.333333333336</v>
      </c>
      <c r="F33" s="1">
        <f t="shared" si="23"/>
        <v>41333.333333333336</v>
      </c>
      <c r="G33" s="1">
        <f t="shared" si="23"/>
        <v>41333.333333333336</v>
      </c>
      <c r="H33" s="1">
        <f t="shared" si="23"/>
        <v>41333.333333333336</v>
      </c>
      <c r="I33" s="1">
        <f t="shared" si="23"/>
        <v>41333.333333333336</v>
      </c>
      <c r="J33" s="1">
        <f t="shared" si="23"/>
        <v>41333.333333333336</v>
      </c>
      <c r="K33" s="1">
        <f t="shared" si="23"/>
        <v>41333.333333333336</v>
      </c>
      <c r="L33" s="1">
        <f t="shared" si="23"/>
        <v>41333.333333333336</v>
      </c>
      <c r="M33" s="1">
        <f t="shared" si="23"/>
        <v>41333.333333333336</v>
      </c>
      <c r="N33" s="1">
        <f t="shared" si="5"/>
        <v>495999.99999999994</v>
      </c>
    </row>
    <row r="34" spans="1:14" ht="12.75">
      <c r="A34" t="s">
        <v>22</v>
      </c>
      <c r="B34" s="1">
        <v>15000</v>
      </c>
      <c r="C34" s="1">
        <v>15000</v>
      </c>
      <c r="D34" s="1">
        <v>15000</v>
      </c>
      <c r="E34" s="1">
        <v>15000</v>
      </c>
      <c r="F34" s="1">
        <v>15000</v>
      </c>
      <c r="G34" s="1">
        <v>15000</v>
      </c>
      <c r="H34" s="1">
        <v>15000</v>
      </c>
      <c r="I34" s="1">
        <v>15000</v>
      </c>
      <c r="J34" s="1">
        <v>15000</v>
      </c>
      <c r="K34" s="1">
        <v>15000</v>
      </c>
      <c r="L34" s="1">
        <v>15000</v>
      </c>
      <c r="M34" s="1">
        <v>15000</v>
      </c>
      <c r="N34" s="1">
        <f t="shared" si="5"/>
        <v>180000</v>
      </c>
    </row>
    <row r="35" spans="1:14" ht="12.75">
      <c r="A35" t="s">
        <v>23</v>
      </c>
      <c r="B35" s="1">
        <v>4000</v>
      </c>
      <c r="C35" s="1">
        <v>4000</v>
      </c>
      <c r="D35" s="1">
        <v>4000</v>
      </c>
      <c r="E35" s="1">
        <v>4000</v>
      </c>
      <c r="F35" s="1">
        <v>4000</v>
      </c>
      <c r="G35" s="1">
        <v>4000</v>
      </c>
      <c r="H35" s="1">
        <v>4000</v>
      </c>
      <c r="I35" s="1">
        <v>4000</v>
      </c>
      <c r="J35" s="1">
        <v>4000</v>
      </c>
      <c r="K35" s="1">
        <v>4000</v>
      </c>
      <c r="L35" s="1">
        <v>4000</v>
      </c>
      <c r="M35" s="1">
        <v>4000</v>
      </c>
      <c r="N35" s="1">
        <f t="shared" si="5"/>
        <v>48000</v>
      </c>
    </row>
    <row r="36" spans="1:14" ht="12.75">
      <c r="A36" t="s">
        <v>26</v>
      </c>
      <c r="B36" s="1">
        <f>SUM(B8*3.5*30*3.5)</f>
        <v>1837.5</v>
      </c>
      <c r="C36" s="1">
        <f aca="true" t="shared" si="24" ref="C36:M36">SUM(C8*3.5*30*3.5)</f>
        <v>3675</v>
      </c>
      <c r="D36" s="1">
        <f t="shared" si="24"/>
        <v>5512.5</v>
      </c>
      <c r="E36" s="1">
        <f t="shared" si="24"/>
        <v>7350</v>
      </c>
      <c r="F36" s="1">
        <f t="shared" si="24"/>
        <v>9187.5</v>
      </c>
      <c r="G36" s="1">
        <f t="shared" si="24"/>
        <v>10290</v>
      </c>
      <c r="H36" s="1">
        <f t="shared" si="24"/>
        <v>10290</v>
      </c>
      <c r="I36" s="1">
        <f t="shared" si="24"/>
        <v>10290</v>
      </c>
      <c r="J36" s="1">
        <f t="shared" si="24"/>
        <v>10290</v>
      </c>
      <c r="K36" s="1">
        <f t="shared" si="24"/>
        <v>10290</v>
      </c>
      <c r="L36" s="1">
        <f t="shared" si="24"/>
        <v>10290</v>
      </c>
      <c r="M36" s="1">
        <f t="shared" si="24"/>
        <v>10290</v>
      </c>
      <c r="N36" s="1">
        <f t="shared" si="5"/>
        <v>99592.5</v>
      </c>
    </row>
    <row r="37" spans="1:14" ht="12.75">
      <c r="A37" t="s">
        <v>53</v>
      </c>
      <c r="B37" s="1">
        <v>10000</v>
      </c>
      <c r="C37" s="1">
        <v>10000</v>
      </c>
      <c r="D37" s="1">
        <v>10000</v>
      </c>
      <c r="E37" s="1">
        <v>10000</v>
      </c>
      <c r="F37" s="1">
        <v>10000</v>
      </c>
      <c r="G37" s="1">
        <v>10000</v>
      </c>
      <c r="H37" s="1">
        <v>10000</v>
      </c>
      <c r="I37" s="1">
        <v>10000</v>
      </c>
      <c r="J37" s="1">
        <v>10000</v>
      </c>
      <c r="K37" s="1">
        <v>10000</v>
      </c>
      <c r="L37" s="1">
        <v>10000</v>
      </c>
      <c r="M37" s="1">
        <v>10000</v>
      </c>
      <c r="N37" s="1">
        <f t="shared" si="5"/>
        <v>120000</v>
      </c>
    </row>
    <row r="38" spans="1:14" ht="12.75">
      <c r="A38" t="s">
        <v>24</v>
      </c>
      <c r="B38" s="1">
        <f>SUM(0.05*(SUM(B23:B35)))</f>
        <v>29964.01666666667</v>
      </c>
      <c r="C38" s="1">
        <f aca="true" t="shared" si="25" ref="C38:M38">SUM(0.05*(SUM(C23:C35)))</f>
        <v>34041.76666666667</v>
      </c>
      <c r="D38" s="1">
        <f t="shared" si="25"/>
        <v>38958.01666666667</v>
      </c>
      <c r="E38" s="1">
        <f t="shared" si="25"/>
        <v>49052.20541666667</v>
      </c>
      <c r="F38" s="1">
        <f t="shared" si="25"/>
        <v>58029.24916666666</v>
      </c>
      <c r="G38" s="1">
        <f t="shared" si="25"/>
        <v>60461.59291666666</v>
      </c>
      <c r="H38" s="1">
        <f t="shared" si="25"/>
        <v>60798.24916666666</v>
      </c>
      <c r="I38" s="1">
        <f t="shared" si="25"/>
        <v>62810.64916666666</v>
      </c>
      <c r="J38" s="1">
        <f t="shared" si="25"/>
        <v>62810.64916666666</v>
      </c>
      <c r="K38" s="1">
        <f t="shared" si="25"/>
        <v>62810.64916666666</v>
      </c>
      <c r="L38" s="1">
        <f t="shared" si="25"/>
        <v>62810.64916666666</v>
      </c>
      <c r="M38" s="1">
        <f t="shared" si="25"/>
        <v>62810.64916666666</v>
      </c>
      <c r="N38" s="1">
        <f t="shared" si="5"/>
        <v>645358.3424999999</v>
      </c>
    </row>
    <row r="39" spans="1:14" ht="12.75">
      <c r="A39" s="2" t="s">
        <v>27</v>
      </c>
      <c r="B39" s="1">
        <f>SUM(B25:B38)</f>
        <v>558326.85</v>
      </c>
      <c r="C39" s="1">
        <f aca="true" t="shared" si="26" ref="C39:M39">SUM(C25:C38)</f>
        <v>564242.1</v>
      </c>
      <c r="D39" s="1">
        <f t="shared" si="26"/>
        <v>587765.85</v>
      </c>
      <c r="E39" s="1">
        <f t="shared" si="26"/>
        <v>663446.3137500001</v>
      </c>
      <c r="F39" s="1">
        <f t="shared" si="26"/>
        <v>733926.7325</v>
      </c>
      <c r="G39" s="1">
        <f t="shared" si="26"/>
        <v>771483.45125</v>
      </c>
      <c r="H39" s="1">
        <f t="shared" si="26"/>
        <v>778553.2325</v>
      </c>
      <c r="I39" s="1">
        <f t="shared" si="26"/>
        <v>820813.6325000001</v>
      </c>
      <c r="J39" s="1">
        <f t="shared" si="26"/>
        <v>820813.6325000001</v>
      </c>
      <c r="K39" s="1">
        <f t="shared" si="26"/>
        <v>820813.6325000001</v>
      </c>
      <c r="L39" s="1">
        <f t="shared" si="26"/>
        <v>820813.6325000001</v>
      </c>
      <c r="M39" s="1">
        <f t="shared" si="26"/>
        <v>820813.6325000001</v>
      </c>
      <c r="N39" s="1">
        <f t="shared" si="5"/>
        <v>8761812.6925</v>
      </c>
    </row>
    <row r="40" spans="1:14" ht="12.75">
      <c r="A40" t="s">
        <v>36</v>
      </c>
      <c r="B40" s="1">
        <f aca="true" t="shared" si="27" ref="B40:M40">SUM(B23+B39)</f>
        <v>641081.85</v>
      </c>
      <c r="C40" s="1">
        <f t="shared" si="27"/>
        <v>728552.1</v>
      </c>
      <c r="D40" s="1">
        <f t="shared" si="27"/>
        <v>833630.85</v>
      </c>
      <c r="E40" s="1">
        <f t="shared" si="27"/>
        <v>1047446.3137500001</v>
      </c>
      <c r="F40" s="1">
        <f t="shared" si="27"/>
        <v>1237801.7325</v>
      </c>
      <c r="G40" s="1">
        <f t="shared" si="27"/>
        <v>1289983.45125</v>
      </c>
      <c r="H40" s="1">
        <f t="shared" si="27"/>
        <v>1297053.2325</v>
      </c>
      <c r="I40" s="1">
        <f t="shared" si="27"/>
        <v>1339313.6325</v>
      </c>
      <c r="J40" s="1">
        <f t="shared" si="27"/>
        <v>1339313.6325</v>
      </c>
      <c r="K40" s="1">
        <f t="shared" si="27"/>
        <v>1339313.6325</v>
      </c>
      <c r="L40" s="1">
        <f t="shared" si="27"/>
        <v>1339313.6325</v>
      </c>
      <c r="M40" s="1">
        <f t="shared" si="27"/>
        <v>1339313.6325</v>
      </c>
      <c r="N40" s="1">
        <f t="shared" si="5"/>
        <v>13772117.6925</v>
      </c>
    </row>
    <row r="41" spans="1:14" ht="12.75">
      <c r="A41" s="2" t="s">
        <v>30</v>
      </c>
      <c r="B41" s="1">
        <f>SUM(0-B40)</f>
        <v>-641081.85</v>
      </c>
      <c r="C41" s="1">
        <f>SUM(0-C40)</f>
        <v>-728552.1</v>
      </c>
      <c r="D41" s="1">
        <f>SUM(B17-D40)</f>
        <v>-367299.6</v>
      </c>
      <c r="E41" s="1">
        <f aca="true" t="shared" si="28" ref="E41:M41">SUM(C17-E40)</f>
        <v>-171783.8137500001</v>
      </c>
      <c r="F41" s="1">
        <f t="shared" si="28"/>
        <v>47192.017500000075</v>
      </c>
      <c r="G41" s="1">
        <f t="shared" si="28"/>
        <v>598141.5487500001</v>
      </c>
      <c r="H41" s="1">
        <f t="shared" si="28"/>
        <v>1158103.0175</v>
      </c>
      <c r="I41" s="1">
        <f t="shared" si="28"/>
        <v>1228061.3675</v>
      </c>
      <c r="J41" s="1">
        <f t="shared" si="28"/>
        <v>1228061.3675</v>
      </c>
      <c r="K41" s="1">
        <f t="shared" si="28"/>
        <v>1228061.3675</v>
      </c>
      <c r="L41" s="1">
        <f t="shared" si="28"/>
        <v>1228061.3675</v>
      </c>
      <c r="M41" s="1">
        <f t="shared" si="28"/>
        <v>1228061.3675</v>
      </c>
      <c r="N41" s="1">
        <f t="shared" si="5"/>
        <v>6035026.057499999</v>
      </c>
    </row>
    <row r="42" spans="1:14" ht="12.75">
      <c r="A42" t="s">
        <v>38</v>
      </c>
      <c r="B42" s="1">
        <v>766170</v>
      </c>
      <c r="C42" s="1">
        <f>SUM(B42)</f>
        <v>766170</v>
      </c>
      <c r="D42" s="1">
        <f aca="true" t="shared" si="29" ref="D42:M42">SUM(C42)</f>
        <v>766170</v>
      </c>
      <c r="E42" s="1">
        <f t="shared" si="29"/>
        <v>766170</v>
      </c>
      <c r="F42" s="1">
        <f t="shared" si="29"/>
        <v>766170</v>
      </c>
      <c r="G42" s="1">
        <f t="shared" si="29"/>
        <v>766170</v>
      </c>
      <c r="H42" s="1">
        <f t="shared" si="29"/>
        <v>766170</v>
      </c>
      <c r="I42" s="1">
        <f t="shared" si="29"/>
        <v>766170</v>
      </c>
      <c r="J42" s="1">
        <f t="shared" si="29"/>
        <v>766170</v>
      </c>
      <c r="K42" s="1">
        <f t="shared" si="29"/>
        <v>766170</v>
      </c>
      <c r="L42" s="1">
        <f t="shared" si="29"/>
        <v>766170</v>
      </c>
      <c r="M42" s="1">
        <f t="shared" si="29"/>
        <v>766170</v>
      </c>
      <c r="N42" s="1">
        <f t="shared" si="5"/>
        <v>9194040</v>
      </c>
    </row>
    <row r="43" spans="1:14" ht="12.75">
      <c r="A43" s="2" t="s">
        <v>31</v>
      </c>
      <c r="B43" s="1">
        <f aca="true" t="shared" si="30" ref="B43:M43">SUM(B41-B42)</f>
        <v>-1407251.85</v>
      </c>
      <c r="C43" s="1">
        <f t="shared" si="30"/>
        <v>-1494722.1</v>
      </c>
      <c r="D43" s="1">
        <f t="shared" si="30"/>
        <v>-1133469.6</v>
      </c>
      <c r="E43" s="1">
        <f t="shared" si="30"/>
        <v>-937953.8137500001</v>
      </c>
      <c r="F43" s="1">
        <f t="shared" si="30"/>
        <v>-718977.9824999999</v>
      </c>
      <c r="G43" s="6">
        <f t="shared" si="30"/>
        <v>-168028.45124999993</v>
      </c>
      <c r="H43" s="6">
        <f t="shared" si="30"/>
        <v>391933.0175000001</v>
      </c>
      <c r="I43" s="6">
        <f t="shared" si="30"/>
        <v>461891.36749999993</v>
      </c>
      <c r="J43" s="6">
        <f t="shared" si="30"/>
        <v>461891.36749999993</v>
      </c>
      <c r="K43" s="6">
        <f t="shared" si="30"/>
        <v>461891.36749999993</v>
      </c>
      <c r="L43" s="6">
        <f t="shared" si="30"/>
        <v>461891.36749999993</v>
      </c>
      <c r="M43" s="6">
        <f t="shared" si="30"/>
        <v>461891.36749999993</v>
      </c>
      <c r="N43" s="6">
        <f t="shared" si="5"/>
        <v>-3159013.9425000018</v>
      </c>
    </row>
    <row r="44" spans="1:14" ht="12.75">
      <c r="A44" s="2" t="s">
        <v>39</v>
      </c>
      <c r="B44" s="1">
        <f>SUM(B41-B42)</f>
        <v>-1407251.85</v>
      </c>
      <c r="C44" s="1">
        <f aca="true" t="shared" si="31" ref="C44:M44">SUM(B44+C43)</f>
        <v>-2901973.95</v>
      </c>
      <c r="D44" s="1">
        <f t="shared" si="31"/>
        <v>-4035443.5500000003</v>
      </c>
      <c r="E44" s="1">
        <f t="shared" si="31"/>
        <v>-4973397.3637500005</v>
      </c>
      <c r="F44" s="1">
        <f t="shared" si="31"/>
        <v>-5692375.34625</v>
      </c>
      <c r="G44" s="1">
        <f t="shared" si="31"/>
        <v>-5860403.7975</v>
      </c>
      <c r="H44" s="1">
        <f t="shared" si="31"/>
        <v>-5468470.78</v>
      </c>
      <c r="I44" s="1">
        <f t="shared" si="31"/>
        <v>-5006579.412500001</v>
      </c>
      <c r="J44" s="1">
        <f t="shared" si="31"/>
        <v>-4544688.045000001</v>
      </c>
      <c r="K44" s="1">
        <f t="shared" si="31"/>
        <v>-4082796.677500001</v>
      </c>
      <c r="L44" s="6">
        <f t="shared" si="31"/>
        <v>-3620905.3100000015</v>
      </c>
      <c r="M44" s="6">
        <f t="shared" si="31"/>
        <v>-3159013.9425000018</v>
      </c>
      <c r="N44" s="6">
        <f>SUM(M44)</f>
        <v>-3159013.9425000018</v>
      </c>
    </row>
    <row r="45" spans="2:7" ht="12.75">
      <c r="B45" s="1"/>
      <c r="C45" s="1"/>
      <c r="D45" s="1"/>
      <c r="E45" s="1"/>
      <c r="F45" s="1"/>
      <c r="G45" s="1"/>
    </row>
    <row r="46" spans="1:3" ht="12.75">
      <c r="A46" t="s">
        <v>40</v>
      </c>
      <c r="C46" t="s">
        <v>28</v>
      </c>
    </row>
    <row r="47" spans="1:14" ht="12.75">
      <c r="A47" t="s">
        <v>37</v>
      </c>
      <c r="N47" s="4"/>
    </row>
    <row r="48" spans="2:14" s="2" customFormat="1" ht="12.75">
      <c r="B48" s="6">
        <v>13</v>
      </c>
      <c r="C48" s="6">
        <v>14</v>
      </c>
      <c r="D48" s="6">
        <v>15</v>
      </c>
      <c r="E48" s="6">
        <v>16</v>
      </c>
      <c r="F48" s="6">
        <v>17</v>
      </c>
      <c r="G48" s="6">
        <v>18</v>
      </c>
      <c r="H48" s="2">
        <v>19</v>
      </c>
      <c r="I48" s="2">
        <v>20</v>
      </c>
      <c r="J48" s="2">
        <v>21</v>
      </c>
      <c r="K48" s="2">
        <v>22</v>
      </c>
      <c r="L48" s="2">
        <v>23</v>
      </c>
      <c r="M48" s="2">
        <v>24</v>
      </c>
      <c r="N48" s="7" t="s">
        <v>34</v>
      </c>
    </row>
    <row r="49" spans="1:14" ht="12.75">
      <c r="A49" t="s">
        <v>0</v>
      </c>
      <c r="B49" s="1">
        <v>1000</v>
      </c>
      <c r="C49" s="1">
        <f>SUM(B49)</f>
        <v>1000</v>
      </c>
      <c r="D49" s="1">
        <f aca="true" t="shared" si="32" ref="D49:M49">SUM(C49)</f>
        <v>1000</v>
      </c>
      <c r="E49" s="1">
        <f t="shared" si="32"/>
        <v>1000</v>
      </c>
      <c r="F49" s="1">
        <f t="shared" si="32"/>
        <v>1000</v>
      </c>
      <c r="G49" s="1">
        <f t="shared" si="32"/>
        <v>1000</v>
      </c>
      <c r="H49" s="1">
        <f t="shared" si="32"/>
        <v>1000</v>
      </c>
      <c r="I49" s="1">
        <f t="shared" si="32"/>
        <v>1000</v>
      </c>
      <c r="J49" s="1">
        <f t="shared" si="32"/>
        <v>1000</v>
      </c>
      <c r="K49" s="1">
        <f t="shared" si="32"/>
        <v>1000</v>
      </c>
      <c r="L49" s="1">
        <f t="shared" si="32"/>
        <v>1000</v>
      </c>
      <c r="M49" s="1">
        <f t="shared" si="32"/>
        <v>1000</v>
      </c>
      <c r="N49" s="1">
        <f>SUM(B49:M49)</f>
        <v>12000</v>
      </c>
    </row>
    <row r="50" spans="1:14" ht="12.75">
      <c r="A50" t="s">
        <v>1</v>
      </c>
      <c r="B50" s="1">
        <v>1600</v>
      </c>
      <c r="C50" s="1">
        <f>SUM(B50)</f>
        <v>1600</v>
      </c>
      <c r="D50" s="1">
        <f aca="true" t="shared" si="33" ref="D50:M50">SUM(C50)</f>
        <v>1600</v>
      </c>
      <c r="E50" s="1">
        <f t="shared" si="33"/>
        <v>1600</v>
      </c>
      <c r="F50" s="1">
        <f t="shared" si="33"/>
        <v>1600</v>
      </c>
      <c r="G50" s="1">
        <f t="shared" si="33"/>
        <v>1600</v>
      </c>
      <c r="H50" s="1">
        <f t="shared" si="33"/>
        <v>1600</v>
      </c>
      <c r="I50" s="1">
        <f t="shared" si="33"/>
        <v>1600</v>
      </c>
      <c r="J50" s="1">
        <f t="shared" si="33"/>
        <v>1600</v>
      </c>
      <c r="K50" s="1">
        <f t="shared" si="33"/>
        <v>1600</v>
      </c>
      <c r="L50" s="1">
        <f t="shared" si="33"/>
        <v>1600</v>
      </c>
      <c r="M50" s="1">
        <f t="shared" si="33"/>
        <v>1600</v>
      </c>
      <c r="N50" s="1" t="s">
        <v>28</v>
      </c>
    </row>
    <row r="51" spans="1:14" ht="12.75">
      <c r="A51" t="s">
        <v>2</v>
      </c>
      <c r="B51" s="1">
        <f>SUM(B49*0.4)</f>
        <v>400</v>
      </c>
      <c r="C51" s="1">
        <f aca="true" t="shared" si="34" ref="C51:M51">SUM(C49*0.4)</f>
        <v>400</v>
      </c>
      <c r="D51" s="1">
        <f t="shared" si="34"/>
        <v>400</v>
      </c>
      <c r="E51" s="1">
        <f t="shared" si="34"/>
        <v>400</v>
      </c>
      <c r="F51" s="1">
        <f t="shared" si="34"/>
        <v>400</v>
      </c>
      <c r="G51" s="1">
        <f t="shared" si="34"/>
        <v>400</v>
      </c>
      <c r="H51" s="1">
        <f t="shared" si="34"/>
        <v>400</v>
      </c>
      <c r="I51" s="1">
        <f t="shared" si="34"/>
        <v>400</v>
      </c>
      <c r="J51" s="1">
        <f t="shared" si="34"/>
        <v>400</v>
      </c>
      <c r="K51" s="1">
        <f t="shared" si="34"/>
        <v>400</v>
      </c>
      <c r="L51" s="1">
        <f t="shared" si="34"/>
        <v>400</v>
      </c>
      <c r="M51" s="1">
        <f t="shared" si="34"/>
        <v>400</v>
      </c>
      <c r="N51" s="1">
        <f>SUM(B51:M51)</f>
        <v>4800</v>
      </c>
    </row>
    <row r="52" spans="1:13" ht="12.75">
      <c r="A52" t="s">
        <v>45</v>
      </c>
      <c r="B52" s="1">
        <v>600</v>
      </c>
      <c r="C52" s="1">
        <v>600</v>
      </c>
      <c r="D52" s="1">
        <v>600</v>
      </c>
      <c r="E52" s="1">
        <v>600</v>
      </c>
      <c r="F52" s="1">
        <v>600</v>
      </c>
      <c r="G52" s="1">
        <v>600</v>
      </c>
      <c r="H52" s="1">
        <v>600</v>
      </c>
      <c r="I52" s="1">
        <v>600</v>
      </c>
      <c r="J52" s="1">
        <v>600</v>
      </c>
      <c r="K52" s="1">
        <v>600</v>
      </c>
      <c r="L52" s="1">
        <v>600</v>
      </c>
      <c r="M52" s="1">
        <v>600</v>
      </c>
    </row>
    <row r="53" spans="1:13" ht="12.75">
      <c r="A53" t="s">
        <v>32</v>
      </c>
      <c r="B53" s="1">
        <v>28</v>
      </c>
      <c r="C53" s="1">
        <f>SUM(B53)</f>
        <v>28</v>
      </c>
      <c r="D53" s="1">
        <f aca="true" t="shared" si="35" ref="D53:M53">SUM(C53)</f>
        <v>28</v>
      </c>
      <c r="E53" s="1">
        <f t="shared" si="35"/>
        <v>28</v>
      </c>
      <c r="F53" s="1">
        <f t="shared" si="35"/>
        <v>28</v>
      </c>
      <c r="G53" s="1">
        <f t="shared" si="35"/>
        <v>28</v>
      </c>
      <c r="H53" s="1">
        <f t="shared" si="35"/>
        <v>28</v>
      </c>
      <c r="I53" s="1">
        <f t="shared" si="35"/>
        <v>28</v>
      </c>
      <c r="J53" s="1">
        <f t="shared" si="35"/>
        <v>28</v>
      </c>
      <c r="K53" s="1">
        <f t="shared" si="35"/>
        <v>28</v>
      </c>
      <c r="L53" s="1">
        <f t="shared" si="35"/>
        <v>28</v>
      </c>
      <c r="M53" s="1">
        <f t="shared" si="35"/>
        <v>28</v>
      </c>
    </row>
    <row r="54" spans="1:13" ht="12.75">
      <c r="A54" t="s">
        <v>33</v>
      </c>
      <c r="B54" s="1">
        <v>1250</v>
      </c>
      <c r="C54" s="1">
        <f>SUM(B54)</f>
        <v>1250</v>
      </c>
      <c r="D54" s="1">
        <f aca="true" t="shared" si="36" ref="D54:M54">SUM(C54)</f>
        <v>1250</v>
      </c>
      <c r="E54" s="1">
        <f t="shared" si="36"/>
        <v>1250</v>
      </c>
      <c r="F54" s="1">
        <f t="shared" si="36"/>
        <v>1250</v>
      </c>
      <c r="G54" s="1">
        <f t="shared" si="36"/>
        <v>1250</v>
      </c>
      <c r="H54" s="1">
        <f t="shared" si="36"/>
        <v>1250</v>
      </c>
      <c r="I54" s="1">
        <f t="shared" si="36"/>
        <v>1250</v>
      </c>
      <c r="J54" s="1">
        <f t="shared" si="36"/>
        <v>1250</v>
      </c>
      <c r="K54" s="1">
        <f t="shared" si="36"/>
        <v>1250</v>
      </c>
      <c r="L54" s="1">
        <f t="shared" si="36"/>
        <v>1250</v>
      </c>
      <c r="M54" s="1">
        <f t="shared" si="36"/>
        <v>1250</v>
      </c>
    </row>
    <row r="55" spans="1:7" ht="12.75">
      <c r="A55" t="s">
        <v>3</v>
      </c>
      <c r="B55" s="1"/>
      <c r="C55" s="1"/>
      <c r="D55" s="1"/>
      <c r="E55" s="1"/>
      <c r="F55" s="1"/>
      <c r="G55" s="1"/>
    </row>
    <row r="56" spans="1:14" ht="12.75">
      <c r="A56" t="s">
        <v>4</v>
      </c>
      <c r="B56" s="1">
        <f aca="true" t="shared" si="37" ref="B56:M56">SUM(B49*B50*0.85)</f>
        <v>1360000</v>
      </c>
      <c r="C56" s="1">
        <f t="shared" si="37"/>
        <v>1360000</v>
      </c>
      <c r="D56" s="1">
        <f t="shared" si="37"/>
        <v>1360000</v>
      </c>
      <c r="E56" s="1">
        <f t="shared" si="37"/>
        <v>1360000</v>
      </c>
      <c r="F56" s="1">
        <f t="shared" si="37"/>
        <v>1360000</v>
      </c>
      <c r="G56" s="1">
        <f t="shared" si="37"/>
        <v>1360000</v>
      </c>
      <c r="H56" s="1">
        <f t="shared" si="37"/>
        <v>1360000</v>
      </c>
      <c r="I56" s="1">
        <f t="shared" si="37"/>
        <v>1360000</v>
      </c>
      <c r="J56" s="1">
        <f t="shared" si="37"/>
        <v>1360000</v>
      </c>
      <c r="K56" s="1">
        <f t="shared" si="37"/>
        <v>1360000</v>
      </c>
      <c r="L56" s="1">
        <f t="shared" si="37"/>
        <v>1360000</v>
      </c>
      <c r="M56" s="1">
        <f t="shared" si="37"/>
        <v>1360000</v>
      </c>
      <c r="N56" s="1">
        <f aca="true" t="shared" si="38" ref="N56:N89">SUM(B56:M56)</f>
        <v>16320000</v>
      </c>
    </row>
    <row r="57" spans="1:14" ht="12.75">
      <c r="A57" t="s">
        <v>5</v>
      </c>
      <c r="B57" s="1">
        <f>SUM(B53*B54*30)</f>
        <v>1050000</v>
      </c>
      <c r="C57" s="1">
        <f aca="true" t="shared" si="39" ref="C57:M57">SUM(C53*C54*30)</f>
        <v>1050000</v>
      </c>
      <c r="D57" s="1">
        <f t="shared" si="39"/>
        <v>1050000</v>
      </c>
      <c r="E57" s="1">
        <f t="shared" si="39"/>
        <v>1050000</v>
      </c>
      <c r="F57" s="1">
        <f t="shared" si="39"/>
        <v>1050000</v>
      </c>
      <c r="G57" s="1">
        <f t="shared" si="39"/>
        <v>1050000</v>
      </c>
      <c r="H57" s="1">
        <f t="shared" si="39"/>
        <v>1050000</v>
      </c>
      <c r="I57" s="1">
        <f t="shared" si="39"/>
        <v>1050000</v>
      </c>
      <c r="J57" s="1">
        <f t="shared" si="39"/>
        <v>1050000</v>
      </c>
      <c r="K57" s="1">
        <f t="shared" si="39"/>
        <v>1050000</v>
      </c>
      <c r="L57" s="1">
        <f t="shared" si="39"/>
        <v>1050000</v>
      </c>
      <c r="M57" s="1">
        <f t="shared" si="39"/>
        <v>1050000</v>
      </c>
      <c r="N57" s="1">
        <f t="shared" si="38"/>
        <v>12600000</v>
      </c>
    </row>
    <row r="58" spans="1:14" ht="12.75">
      <c r="A58" t="s">
        <v>46</v>
      </c>
      <c r="B58" s="1">
        <f>SUM(B51*B52)</f>
        <v>240000</v>
      </c>
      <c r="C58" s="1">
        <f aca="true" t="shared" si="40" ref="C58:M58">SUM(C51*C52)</f>
        <v>240000</v>
      </c>
      <c r="D58" s="1">
        <f t="shared" si="40"/>
        <v>240000</v>
      </c>
      <c r="E58" s="1">
        <f t="shared" si="40"/>
        <v>240000</v>
      </c>
      <c r="F58" s="1">
        <f t="shared" si="40"/>
        <v>240000</v>
      </c>
      <c r="G58" s="1">
        <f t="shared" si="40"/>
        <v>240000</v>
      </c>
      <c r="H58" s="1">
        <f t="shared" si="40"/>
        <v>240000</v>
      </c>
      <c r="I58" s="1">
        <f t="shared" si="40"/>
        <v>240000</v>
      </c>
      <c r="J58" s="1">
        <f t="shared" si="40"/>
        <v>240000</v>
      </c>
      <c r="K58" s="1">
        <f t="shared" si="40"/>
        <v>240000</v>
      </c>
      <c r="L58" s="1">
        <f t="shared" si="40"/>
        <v>240000</v>
      </c>
      <c r="M58" s="1">
        <f t="shared" si="40"/>
        <v>240000</v>
      </c>
      <c r="N58" s="1">
        <f t="shared" si="38"/>
        <v>2880000</v>
      </c>
    </row>
    <row r="59" spans="1:14" ht="12.75">
      <c r="A59" t="s">
        <v>50</v>
      </c>
      <c r="B59" s="1">
        <f>SUM(0.05*B57)</f>
        <v>52500</v>
      </c>
      <c r="C59" s="1">
        <f aca="true" t="shared" si="41" ref="C59:M59">SUM(0.05*C57)</f>
        <v>52500</v>
      </c>
      <c r="D59" s="1">
        <f t="shared" si="41"/>
        <v>52500</v>
      </c>
      <c r="E59" s="1">
        <f t="shared" si="41"/>
        <v>52500</v>
      </c>
      <c r="F59" s="1">
        <f t="shared" si="41"/>
        <v>52500</v>
      </c>
      <c r="G59" s="1">
        <f t="shared" si="41"/>
        <v>52500</v>
      </c>
      <c r="H59" s="1">
        <f t="shared" si="41"/>
        <v>52500</v>
      </c>
      <c r="I59" s="1">
        <f t="shared" si="41"/>
        <v>52500</v>
      </c>
      <c r="J59" s="1">
        <f t="shared" si="41"/>
        <v>52500</v>
      </c>
      <c r="K59" s="1">
        <f t="shared" si="41"/>
        <v>52500</v>
      </c>
      <c r="L59" s="1">
        <f t="shared" si="41"/>
        <v>52500</v>
      </c>
      <c r="M59" s="1">
        <f t="shared" si="41"/>
        <v>52500</v>
      </c>
      <c r="N59" s="1">
        <f t="shared" si="38"/>
        <v>630000</v>
      </c>
    </row>
    <row r="60" spans="1:14" ht="12.75">
      <c r="A60" t="s">
        <v>6</v>
      </c>
      <c r="B60" s="6">
        <f>SUM(B56:B59)</f>
        <v>2702500</v>
      </c>
      <c r="C60" s="6">
        <f aca="true" t="shared" si="42" ref="C60:M60">SUM(C56:C59)</f>
        <v>2702500</v>
      </c>
      <c r="D60" s="6">
        <f t="shared" si="42"/>
        <v>2702500</v>
      </c>
      <c r="E60" s="6">
        <f t="shared" si="42"/>
        <v>2702500</v>
      </c>
      <c r="F60" s="6">
        <f t="shared" si="42"/>
        <v>2702500</v>
      </c>
      <c r="G60" s="6">
        <f t="shared" si="42"/>
        <v>2702500</v>
      </c>
      <c r="H60" s="6">
        <f t="shared" si="42"/>
        <v>2702500</v>
      </c>
      <c r="I60" s="6">
        <f t="shared" si="42"/>
        <v>2702500</v>
      </c>
      <c r="J60" s="6">
        <f t="shared" si="42"/>
        <v>2702500</v>
      </c>
      <c r="K60" s="6">
        <f t="shared" si="42"/>
        <v>2702500</v>
      </c>
      <c r="L60" s="6">
        <f t="shared" si="42"/>
        <v>2702500</v>
      </c>
      <c r="M60" s="6">
        <f t="shared" si="42"/>
        <v>2702500</v>
      </c>
      <c r="N60" s="6">
        <f t="shared" si="38"/>
        <v>32430000</v>
      </c>
    </row>
    <row r="61" spans="1:14" ht="12.75">
      <c r="A61" t="s">
        <v>7</v>
      </c>
      <c r="B61" s="1">
        <f>SUM(B60*0.05)</f>
        <v>135125</v>
      </c>
      <c r="C61" s="1">
        <f aca="true" t="shared" si="43" ref="C61:M61">SUM(C60*0.05)</f>
        <v>135125</v>
      </c>
      <c r="D61" s="1">
        <f t="shared" si="43"/>
        <v>135125</v>
      </c>
      <c r="E61" s="1">
        <f t="shared" si="43"/>
        <v>135125</v>
      </c>
      <c r="F61" s="1">
        <f t="shared" si="43"/>
        <v>135125</v>
      </c>
      <c r="G61" s="1">
        <f t="shared" si="43"/>
        <v>135125</v>
      </c>
      <c r="H61" s="1">
        <f t="shared" si="43"/>
        <v>135125</v>
      </c>
      <c r="I61" s="1">
        <f t="shared" si="43"/>
        <v>135125</v>
      </c>
      <c r="J61" s="1">
        <f t="shared" si="43"/>
        <v>135125</v>
      </c>
      <c r="K61" s="1">
        <f t="shared" si="43"/>
        <v>135125</v>
      </c>
      <c r="L61" s="1">
        <f t="shared" si="43"/>
        <v>135125</v>
      </c>
      <c r="M61" s="1">
        <f t="shared" si="43"/>
        <v>135125</v>
      </c>
      <c r="N61" s="1">
        <f t="shared" si="38"/>
        <v>1621500</v>
      </c>
    </row>
    <row r="62" spans="1:14" ht="12.75">
      <c r="A62" s="2" t="s">
        <v>8</v>
      </c>
      <c r="B62" s="1">
        <f aca="true" t="shared" si="44" ref="B62:M62">SUM(B60-B61)</f>
        <v>2567375</v>
      </c>
      <c r="C62" s="1">
        <f t="shared" si="44"/>
        <v>2567375</v>
      </c>
      <c r="D62" s="1">
        <f t="shared" si="44"/>
        <v>2567375</v>
      </c>
      <c r="E62" s="1">
        <f t="shared" si="44"/>
        <v>2567375</v>
      </c>
      <c r="F62" s="1">
        <f t="shared" si="44"/>
        <v>2567375</v>
      </c>
      <c r="G62" s="1">
        <f t="shared" si="44"/>
        <v>2567375</v>
      </c>
      <c r="H62" s="1">
        <f t="shared" si="44"/>
        <v>2567375</v>
      </c>
      <c r="I62" s="1">
        <f t="shared" si="44"/>
        <v>2567375</v>
      </c>
      <c r="J62" s="1">
        <f t="shared" si="44"/>
        <v>2567375</v>
      </c>
      <c r="K62" s="1">
        <f t="shared" si="44"/>
        <v>2567375</v>
      </c>
      <c r="L62" s="1">
        <f t="shared" si="44"/>
        <v>2567375</v>
      </c>
      <c r="M62" s="1">
        <f t="shared" si="44"/>
        <v>2567375</v>
      </c>
      <c r="N62" s="1">
        <f t="shared" si="38"/>
        <v>30808500</v>
      </c>
    </row>
    <row r="63" spans="1:14" ht="12.75">
      <c r="A63" s="2" t="s">
        <v>9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 t="s">
        <v>28</v>
      </c>
    </row>
    <row r="64" spans="1:14" ht="12.75">
      <c r="A64" s="3" t="s">
        <v>35</v>
      </c>
      <c r="B64" s="1">
        <f>SUM(300*B49)</f>
        <v>300000</v>
      </c>
      <c r="C64" s="1">
        <f aca="true" t="shared" si="45" ref="C64:M64">SUM(300*C49)</f>
        <v>300000</v>
      </c>
      <c r="D64" s="1">
        <f t="shared" si="45"/>
        <v>300000</v>
      </c>
      <c r="E64" s="1">
        <f t="shared" si="45"/>
        <v>300000</v>
      </c>
      <c r="F64" s="1">
        <f t="shared" si="45"/>
        <v>300000</v>
      </c>
      <c r="G64" s="1">
        <f t="shared" si="45"/>
        <v>300000</v>
      </c>
      <c r="H64" s="1">
        <f t="shared" si="45"/>
        <v>300000</v>
      </c>
      <c r="I64" s="1">
        <f t="shared" si="45"/>
        <v>300000</v>
      </c>
      <c r="J64" s="1">
        <f t="shared" si="45"/>
        <v>300000</v>
      </c>
      <c r="K64" s="1">
        <f t="shared" si="45"/>
        <v>300000</v>
      </c>
      <c r="L64" s="1">
        <f t="shared" si="45"/>
        <v>300000</v>
      </c>
      <c r="M64" s="1">
        <f t="shared" si="45"/>
        <v>300000</v>
      </c>
      <c r="N64" s="1">
        <f t="shared" si="38"/>
        <v>3600000</v>
      </c>
    </row>
    <row r="65" spans="1:14" ht="12.75">
      <c r="A65" t="s">
        <v>10</v>
      </c>
      <c r="B65" s="1">
        <f aca="true" t="shared" si="46" ref="B65:M65">SUM((B49*25)+(B53*30*75))</f>
        <v>88000</v>
      </c>
      <c r="C65" s="1">
        <f t="shared" si="46"/>
        <v>88000</v>
      </c>
      <c r="D65" s="1">
        <f t="shared" si="46"/>
        <v>88000</v>
      </c>
      <c r="E65" s="1">
        <f t="shared" si="46"/>
        <v>88000</v>
      </c>
      <c r="F65" s="1">
        <f t="shared" si="46"/>
        <v>88000</v>
      </c>
      <c r="G65" s="1">
        <f t="shared" si="46"/>
        <v>88000</v>
      </c>
      <c r="H65" s="1">
        <f t="shared" si="46"/>
        <v>88000</v>
      </c>
      <c r="I65" s="1">
        <f t="shared" si="46"/>
        <v>88000</v>
      </c>
      <c r="J65" s="1">
        <f t="shared" si="46"/>
        <v>88000</v>
      </c>
      <c r="K65" s="1">
        <f t="shared" si="46"/>
        <v>88000</v>
      </c>
      <c r="L65" s="1">
        <f t="shared" si="46"/>
        <v>88000</v>
      </c>
      <c r="M65" s="1">
        <f t="shared" si="46"/>
        <v>88000</v>
      </c>
      <c r="N65" s="1">
        <f t="shared" si="38"/>
        <v>1056000</v>
      </c>
    </row>
    <row r="66" spans="1:14" ht="12.75">
      <c r="A66" t="s">
        <v>11</v>
      </c>
      <c r="B66" s="1">
        <f>SUM(0.02*(SUM(B56:B58)))+SUM(0.05*B57)</f>
        <v>105500</v>
      </c>
      <c r="C66" s="1">
        <f aca="true" t="shared" si="47" ref="C66:M66">SUM(0.02*(SUM(C56:C58)))+SUM(0.05*C57)</f>
        <v>105500</v>
      </c>
      <c r="D66" s="1">
        <f t="shared" si="47"/>
        <v>105500</v>
      </c>
      <c r="E66" s="1">
        <f t="shared" si="47"/>
        <v>105500</v>
      </c>
      <c r="F66" s="1">
        <f t="shared" si="47"/>
        <v>105500</v>
      </c>
      <c r="G66" s="1">
        <f t="shared" si="47"/>
        <v>105500</v>
      </c>
      <c r="H66" s="1">
        <f t="shared" si="47"/>
        <v>105500</v>
      </c>
      <c r="I66" s="1">
        <f t="shared" si="47"/>
        <v>105500</v>
      </c>
      <c r="J66" s="1">
        <f t="shared" si="47"/>
        <v>105500</v>
      </c>
      <c r="K66" s="1">
        <f t="shared" si="47"/>
        <v>105500</v>
      </c>
      <c r="L66" s="1">
        <f t="shared" si="47"/>
        <v>105500</v>
      </c>
      <c r="M66" s="1">
        <f t="shared" si="47"/>
        <v>105500</v>
      </c>
      <c r="N66" s="1">
        <f t="shared" si="38"/>
        <v>1266000</v>
      </c>
    </row>
    <row r="67" spans="1:14" ht="12.75">
      <c r="A67" t="s">
        <v>12</v>
      </c>
      <c r="B67" s="1">
        <f>SUM(25*B49)</f>
        <v>25000</v>
      </c>
      <c r="C67" s="1">
        <f aca="true" t="shared" si="48" ref="C67:M67">SUM(25*C49)</f>
        <v>25000</v>
      </c>
      <c r="D67" s="1">
        <f t="shared" si="48"/>
        <v>25000</v>
      </c>
      <c r="E67" s="1">
        <f t="shared" si="48"/>
        <v>25000</v>
      </c>
      <c r="F67" s="1">
        <f t="shared" si="48"/>
        <v>25000</v>
      </c>
      <c r="G67" s="1">
        <f t="shared" si="48"/>
        <v>25000</v>
      </c>
      <c r="H67" s="1">
        <f t="shared" si="48"/>
        <v>25000</v>
      </c>
      <c r="I67" s="1">
        <f t="shared" si="48"/>
        <v>25000</v>
      </c>
      <c r="J67" s="1">
        <f t="shared" si="48"/>
        <v>25000</v>
      </c>
      <c r="K67" s="1">
        <f t="shared" si="48"/>
        <v>25000</v>
      </c>
      <c r="L67" s="1">
        <f t="shared" si="48"/>
        <v>25000</v>
      </c>
      <c r="M67" s="1">
        <f t="shared" si="48"/>
        <v>25000</v>
      </c>
      <c r="N67" s="1">
        <f t="shared" si="38"/>
        <v>300000</v>
      </c>
    </row>
    <row r="68" spans="1:14" ht="12.75">
      <c r="A68" s="2" t="s">
        <v>13</v>
      </c>
      <c r="B68" s="1">
        <f aca="true" t="shared" si="49" ref="B68:M68">SUM(B64:B67)</f>
        <v>518500</v>
      </c>
      <c r="C68" s="1">
        <f t="shared" si="49"/>
        <v>518500</v>
      </c>
      <c r="D68" s="1">
        <f t="shared" si="49"/>
        <v>518500</v>
      </c>
      <c r="E68" s="1">
        <f t="shared" si="49"/>
        <v>518500</v>
      </c>
      <c r="F68" s="1">
        <f t="shared" si="49"/>
        <v>518500</v>
      </c>
      <c r="G68" s="1">
        <f t="shared" si="49"/>
        <v>518500</v>
      </c>
      <c r="H68" s="1">
        <f t="shared" si="49"/>
        <v>518500</v>
      </c>
      <c r="I68" s="1">
        <f t="shared" si="49"/>
        <v>518500</v>
      </c>
      <c r="J68" s="1">
        <f t="shared" si="49"/>
        <v>518500</v>
      </c>
      <c r="K68" s="1">
        <f t="shared" si="49"/>
        <v>518500</v>
      </c>
      <c r="L68" s="1">
        <f t="shared" si="49"/>
        <v>518500</v>
      </c>
      <c r="M68" s="1">
        <f t="shared" si="49"/>
        <v>518500</v>
      </c>
      <c r="N68" s="1">
        <f t="shared" si="38"/>
        <v>6222000</v>
      </c>
    </row>
    <row r="69" spans="1:14" ht="12.75">
      <c r="A69" s="2" t="s">
        <v>14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 t="s">
        <v>28</v>
      </c>
    </row>
    <row r="70" spans="1:14" ht="12.75">
      <c r="A70" s="3" t="s">
        <v>15</v>
      </c>
      <c r="B70" s="1">
        <f>SUM((181*15*2080)/12)</f>
        <v>470600</v>
      </c>
      <c r="C70" s="1">
        <f aca="true" t="shared" si="50" ref="C70:M70">SUM((181*15*2080)/12)</f>
        <v>470600</v>
      </c>
      <c r="D70" s="1">
        <f t="shared" si="50"/>
        <v>470600</v>
      </c>
      <c r="E70" s="1">
        <f t="shared" si="50"/>
        <v>470600</v>
      </c>
      <c r="F70" s="1">
        <f t="shared" si="50"/>
        <v>470600</v>
      </c>
      <c r="G70" s="1">
        <f t="shared" si="50"/>
        <v>470600</v>
      </c>
      <c r="H70" s="1">
        <f t="shared" si="50"/>
        <v>470600</v>
      </c>
      <c r="I70" s="1">
        <f t="shared" si="50"/>
        <v>470600</v>
      </c>
      <c r="J70" s="1">
        <f t="shared" si="50"/>
        <v>470600</v>
      </c>
      <c r="K70" s="1">
        <f t="shared" si="50"/>
        <v>470600</v>
      </c>
      <c r="L70" s="1">
        <f t="shared" si="50"/>
        <v>470600</v>
      </c>
      <c r="M70" s="1">
        <f t="shared" si="50"/>
        <v>470600</v>
      </c>
      <c r="N70" s="1">
        <f t="shared" si="38"/>
        <v>5647200</v>
      </c>
    </row>
    <row r="71" spans="1:14" ht="12.75">
      <c r="A71" s="3" t="s">
        <v>16</v>
      </c>
      <c r="B71" s="1">
        <f aca="true" t="shared" si="51" ref="B71:M71">SUM(0.25*B70)</f>
        <v>117650</v>
      </c>
      <c r="C71" s="1">
        <f t="shared" si="51"/>
        <v>117650</v>
      </c>
      <c r="D71" s="1">
        <f t="shared" si="51"/>
        <v>117650</v>
      </c>
      <c r="E71" s="1">
        <f t="shared" si="51"/>
        <v>117650</v>
      </c>
      <c r="F71" s="1">
        <f t="shared" si="51"/>
        <v>117650</v>
      </c>
      <c r="G71" s="1">
        <f t="shared" si="51"/>
        <v>117650</v>
      </c>
      <c r="H71" s="1">
        <f t="shared" si="51"/>
        <v>117650</v>
      </c>
      <c r="I71" s="1">
        <f t="shared" si="51"/>
        <v>117650</v>
      </c>
      <c r="J71" s="1">
        <f t="shared" si="51"/>
        <v>117650</v>
      </c>
      <c r="K71" s="1">
        <f t="shared" si="51"/>
        <v>117650</v>
      </c>
      <c r="L71" s="1">
        <f t="shared" si="51"/>
        <v>117650</v>
      </c>
      <c r="M71" s="1">
        <f t="shared" si="51"/>
        <v>117650</v>
      </c>
      <c r="N71" s="1">
        <f t="shared" si="38"/>
        <v>1411800</v>
      </c>
    </row>
    <row r="72" spans="1:14" ht="12.75">
      <c r="A72" s="3" t="s">
        <v>19</v>
      </c>
      <c r="B72" s="1">
        <f>SUM(0.06*M17)</f>
        <v>154042.5</v>
      </c>
      <c r="C72" s="1">
        <f>SUM(B62*0.06)</f>
        <v>154042.5</v>
      </c>
      <c r="D72" s="1">
        <f aca="true" t="shared" si="52" ref="D72:M72">SUM(C62*0.06)</f>
        <v>154042.5</v>
      </c>
      <c r="E72" s="1">
        <f t="shared" si="52"/>
        <v>154042.5</v>
      </c>
      <c r="F72" s="1">
        <f t="shared" si="52"/>
        <v>154042.5</v>
      </c>
      <c r="G72" s="1">
        <f t="shared" si="52"/>
        <v>154042.5</v>
      </c>
      <c r="H72" s="1">
        <f t="shared" si="52"/>
        <v>154042.5</v>
      </c>
      <c r="I72" s="1">
        <f t="shared" si="52"/>
        <v>154042.5</v>
      </c>
      <c r="J72" s="1">
        <f t="shared" si="52"/>
        <v>154042.5</v>
      </c>
      <c r="K72" s="1">
        <f t="shared" si="52"/>
        <v>154042.5</v>
      </c>
      <c r="L72" s="1">
        <f t="shared" si="52"/>
        <v>154042.5</v>
      </c>
      <c r="M72" s="1">
        <f t="shared" si="52"/>
        <v>154042.5</v>
      </c>
      <c r="N72" s="1">
        <f t="shared" si="38"/>
        <v>1848510</v>
      </c>
    </row>
    <row r="73" spans="1:14" ht="12.75">
      <c r="A73" t="s">
        <v>17</v>
      </c>
      <c r="B73" s="1">
        <v>7500</v>
      </c>
      <c r="C73" s="1">
        <v>7500</v>
      </c>
      <c r="D73" s="1">
        <v>7500</v>
      </c>
      <c r="E73" s="1">
        <v>7500</v>
      </c>
      <c r="F73" s="1">
        <v>7500</v>
      </c>
      <c r="G73" s="1">
        <v>7500</v>
      </c>
      <c r="H73" s="1">
        <v>7500</v>
      </c>
      <c r="I73" s="1">
        <v>7500</v>
      </c>
      <c r="J73" s="1">
        <v>7500</v>
      </c>
      <c r="K73" s="1">
        <v>7500</v>
      </c>
      <c r="L73" s="1">
        <v>7500</v>
      </c>
      <c r="M73" s="1">
        <v>7500</v>
      </c>
      <c r="N73" s="1">
        <f t="shared" si="38"/>
        <v>90000</v>
      </c>
    </row>
    <row r="74" spans="1:14" ht="12.75">
      <c r="A74" t="s">
        <v>18</v>
      </c>
      <c r="B74" s="1">
        <f>SUM(0.04*B70)</f>
        <v>18824</v>
      </c>
      <c r="C74" s="1">
        <f aca="true" t="shared" si="53" ref="C74:M74">SUM(0.04*C70)</f>
        <v>18824</v>
      </c>
      <c r="D74" s="1">
        <f t="shared" si="53"/>
        <v>18824</v>
      </c>
      <c r="E74" s="1">
        <f t="shared" si="53"/>
        <v>18824</v>
      </c>
      <c r="F74" s="1">
        <f t="shared" si="53"/>
        <v>18824</v>
      </c>
      <c r="G74" s="1">
        <f t="shared" si="53"/>
        <v>18824</v>
      </c>
      <c r="H74" s="1">
        <f t="shared" si="53"/>
        <v>18824</v>
      </c>
      <c r="I74" s="1">
        <f t="shared" si="53"/>
        <v>18824</v>
      </c>
      <c r="J74" s="1">
        <f t="shared" si="53"/>
        <v>18824</v>
      </c>
      <c r="K74" s="1">
        <f t="shared" si="53"/>
        <v>18824</v>
      </c>
      <c r="L74" s="1">
        <f t="shared" si="53"/>
        <v>18824</v>
      </c>
      <c r="M74" s="1">
        <f t="shared" si="53"/>
        <v>18824</v>
      </c>
      <c r="N74" s="1">
        <f t="shared" si="38"/>
        <v>225888</v>
      </c>
    </row>
    <row r="75" spans="1:14" ht="12.75">
      <c r="A75" t="s">
        <v>20</v>
      </c>
      <c r="B75" s="1">
        <v>7500</v>
      </c>
      <c r="C75" s="1">
        <v>7500</v>
      </c>
      <c r="D75" s="1">
        <v>7500</v>
      </c>
      <c r="E75" s="1">
        <v>7500</v>
      </c>
      <c r="F75" s="1">
        <v>7500</v>
      </c>
      <c r="G75" s="1">
        <v>7500</v>
      </c>
      <c r="H75" s="1">
        <v>7500</v>
      </c>
      <c r="I75" s="1">
        <v>7500</v>
      </c>
      <c r="J75" s="1">
        <v>7500</v>
      </c>
      <c r="K75" s="1">
        <v>7500</v>
      </c>
      <c r="L75" s="1">
        <v>7500</v>
      </c>
      <c r="M75" s="1">
        <v>7500</v>
      </c>
      <c r="N75" s="1">
        <f t="shared" si="38"/>
        <v>90000</v>
      </c>
    </row>
    <row r="76" spans="1:14" ht="12.75">
      <c r="A76" t="s">
        <v>52</v>
      </c>
      <c r="B76" s="1">
        <f>SUM(147569*0.35)</f>
        <v>51649.149999999994</v>
      </c>
      <c r="C76" s="1">
        <f aca="true" t="shared" si="54" ref="C76:M76">SUM(147569*0.35)</f>
        <v>51649.149999999994</v>
      </c>
      <c r="D76" s="1">
        <f t="shared" si="54"/>
        <v>51649.149999999994</v>
      </c>
      <c r="E76" s="1">
        <f t="shared" si="54"/>
        <v>51649.149999999994</v>
      </c>
      <c r="F76" s="1">
        <f t="shared" si="54"/>
        <v>51649.149999999994</v>
      </c>
      <c r="G76" s="1">
        <f t="shared" si="54"/>
        <v>51649.149999999994</v>
      </c>
      <c r="H76" s="1">
        <f t="shared" si="54"/>
        <v>51649.149999999994</v>
      </c>
      <c r="I76" s="1">
        <f t="shared" si="54"/>
        <v>51649.149999999994</v>
      </c>
      <c r="J76" s="1">
        <f t="shared" si="54"/>
        <v>51649.149999999994</v>
      </c>
      <c r="K76" s="1">
        <f t="shared" si="54"/>
        <v>51649.149999999994</v>
      </c>
      <c r="L76" s="1">
        <f t="shared" si="54"/>
        <v>51649.149999999994</v>
      </c>
      <c r="M76" s="1">
        <f t="shared" si="54"/>
        <v>51649.149999999994</v>
      </c>
      <c r="N76" s="1">
        <f t="shared" si="38"/>
        <v>619789.8</v>
      </c>
    </row>
    <row r="77" spans="1:14" ht="12.75">
      <c r="A77" t="s">
        <v>25</v>
      </c>
      <c r="B77" s="1">
        <f>SUM(147569*0.4)</f>
        <v>59027.600000000006</v>
      </c>
      <c r="C77" s="1">
        <f aca="true" t="shared" si="55" ref="C77:M77">SUM(147569*0.4)</f>
        <v>59027.600000000006</v>
      </c>
      <c r="D77" s="1">
        <f t="shared" si="55"/>
        <v>59027.600000000006</v>
      </c>
      <c r="E77" s="1">
        <f t="shared" si="55"/>
        <v>59027.600000000006</v>
      </c>
      <c r="F77" s="1">
        <f t="shared" si="55"/>
        <v>59027.600000000006</v>
      </c>
      <c r="G77" s="1">
        <f t="shared" si="55"/>
        <v>59027.600000000006</v>
      </c>
      <c r="H77" s="1">
        <f t="shared" si="55"/>
        <v>59027.600000000006</v>
      </c>
      <c r="I77" s="1">
        <f t="shared" si="55"/>
        <v>59027.600000000006</v>
      </c>
      <c r="J77" s="1">
        <f t="shared" si="55"/>
        <v>59027.600000000006</v>
      </c>
      <c r="K77" s="1">
        <f t="shared" si="55"/>
        <v>59027.600000000006</v>
      </c>
      <c r="L77" s="1">
        <f t="shared" si="55"/>
        <v>59027.600000000006</v>
      </c>
      <c r="M77" s="1">
        <f t="shared" si="55"/>
        <v>59027.600000000006</v>
      </c>
      <c r="N77" s="1">
        <f t="shared" si="38"/>
        <v>708331.1999999998</v>
      </c>
    </row>
    <row r="78" spans="1:14" ht="12.75">
      <c r="A78" t="s">
        <v>21</v>
      </c>
      <c r="B78" s="1">
        <f>SUM(8000+SUM(300000/12))</f>
        <v>33000</v>
      </c>
      <c r="C78" s="1">
        <f aca="true" t="shared" si="56" ref="C78:M78">SUM(8000+SUM(300000/12))</f>
        <v>33000</v>
      </c>
      <c r="D78" s="1">
        <f t="shared" si="56"/>
        <v>33000</v>
      </c>
      <c r="E78" s="1">
        <f t="shared" si="56"/>
        <v>33000</v>
      </c>
      <c r="F78" s="1">
        <f t="shared" si="56"/>
        <v>33000</v>
      </c>
      <c r="G78" s="1">
        <f t="shared" si="56"/>
        <v>33000</v>
      </c>
      <c r="H78" s="1">
        <f t="shared" si="56"/>
        <v>33000</v>
      </c>
      <c r="I78" s="1">
        <f t="shared" si="56"/>
        <v>33000</v>
      </c>
      <c r="J78" s="1">
        <f t="shared" si="56"/>
        <v>33000</v>
      </c>
      <c r="K78" s="1">
        <f t="shared" si="56"/>
        <v>33000</v>
      </c>
      <c r="L78" s="1">
        <f t="shared" si="56"/>
        <v>33000</v>
      </c>
      <c r="M78" s="1">
        <f t="shared" si="56"/>
        <v>33000</v>
      </c>
      <c r="N78" s="1">
        <f t="shared" si="38"/>
        <v>396000</v>
      </c>
    </row>
    <row r="79" spans="1:14" ht="12.75">
      <c r="A79" t="s">
        <v>22</v>
      </c>
      <c r="B79" s="1">
        <v>15000</v>
      </c>
      <c r="C79" s="1">
        <v>15000</v>
      </c>
      <c r="D79" s="1">
        <v>15000</v>
      </c>
      <c r="E79" s="1">
        <v>15000</v>
      </c>
      <c r="F79" s="1">
        <v>15000</v>
      </c>
      <c r="G79" s="1">
        <v>15000</v>
      </c>
      <c r="H79" s="1">
        <v>15000</v>
      </c>
      <c r="I79" s="1">
        <v>15000</v>
      </c>
      <c r="J79" s="1">
        <v>15000</v>
      </c>
      <c r="K79" s="1">
        <v>15000</v>
      </c>
      <c r="L79" s="1">
        <v>15000</v>
      </c>
      <c r="M79" s="1">
        <v>15000</v>
      </c>
      <c r="N79" s="1">
        <f t="shared" si="38"/>
        <v>180000</v>
      </c>
    </row>
    <row r="80" spans="1:14" ht="12.75">
      <c r="A80" t="s">
        <v>23</v>
      </c>
      <c r="B80" s="1">
        <v>5000</v>
      </c>
      <c r="C80" s="1">
        <v>5000</v>
      </c>
      <c r="D80" s="1">
        <v>5000</v>
      </c>
      <c r="E80" s="1">
        <v>5000</v>
      </c>
      <c r="F80" s="1">
        <v>5000</v>
      </c>
      <c r="G80" s="1">
        <v>5000</v>
      </c>
      <c r="H80" s="1">
        <v>5000</v>
      </c>
      <c r="I80" s="1">
        <v>5000</v>
      </c>
      <c r="J80" s="1">
        <v>5000</v>
      </c>
      <c r="K80" s="1">
        <v>5000</v>
      </c>
      <c r="L80" s="1">
        <v>5000</v>
      </c>
      <c r="M80" s="1">
        <v>5000</v>
      </c>
      <c r="N80" s="1">
        <f t="shared" si="38"/>
        <v>60000</v>
      </c>
    </row>
    <row r="81" spans="1:14" ht="12.75">
      <c r="A81" t="s">
        <v>26</v>
      </c>
      <c r="B81" s="1">
        <f>SUM(B53*3.5*30*3.5)</f>
        <v>10290</v>
      </c>
      <c r="C81" s="1">
        <f aca="true" t="shared" si="57" ref="C81:M81">SUM(C53*3.5*30*3.5)</f>
        <v>10290</v>
      </c>
      <c r="D81" s="1">
        <f t="shared" si="57"/>
        <v>10290</v>
      </c>
      <c r="E81" s="1">
        <f t="shared" si="57"/>
        <v>10290</v>
      </c>
      <c r="F81" s="1">
        <f t="shared" si="57"/>
        <v>10290</v>
      </c>
      <c r="G81" s="1">
        <f t="shared" si="57"/>
        <v>10290</v>
      </c>
      <c r="H81" s="1">
        <f t="shared" si="57"/>
        <v>10290</v>
      </c>
      <c r="I81" s="1">
        <f t="shared" si="57"/>
        <v>10290</v>
      </c>
      <c r="J81" s="1">
        <f t="shared" si="57"/>
        <v>10290</v>
      </c>
      <c r="K81" s="1">
        <f t="shared" si="57"/>
        <v>10290</v>
      </c>
      <c r="L81" s="1">
        <f t="shared" si="57"/>
        <v>10290</v>
      </c>
      <c r="M81" s="1">
        <f t="shared" si="57"/>
        <v>10290</v>
      </c>
      <c r="N81" s="1">
        <f t="shared" si="38"/>
        <v>123480</v>
      </c>
    </row>
    <row r="82" spans="1:14" ht="12.75">
      <c r="A82" t="s">
        <v>53</v>
      </c>
      <c r="B82" s="1">
        <v>10000</v>
      </c>
      <c r="C82" s="1">
        <v>10000</v>
      </c>
      <c r="D82" s="1">
        <v>10000</v>
      </c>
      <c r="E82" s="1">
        <v>10000</v>
      </c>
      <c r="F82" s="1">
        <v>10000</v>
      </c>
      <c r="G82" s="1">
        <v>10000</v>
      </c>
      <c r="H82" s="1">
        <v>10000</v>
      </c>
      <c r="I82" s="1">
        <v>10000</v>
      </c>
      <c r="J82" s="1">
        <v>10000</v>
      </c>
      <c r="K82" s="1">
        <v>10000</v>
      </c>
      <c r="L82" s="1">
        <v>10000</v>
      </c>
      <c r="M82" s="1">
        <v>10000</v>
      </c>
      <c r="N82" s="1">
        <f t="shared" si="38"/>
        <v>120000</v>
      </c>
    </row>
    <row r="83" spans="1:14" ht="12.75">
      <c r="A83" t="s">
        <v>24</v>
      </c>
      <c r="B83" s="1">
        <f>SUM(0.05*(SUM(B68:B80)))</f>
        <v>72914.6625</v>
      </c>
      <c r="C83" s="1">
        <f aca="true" t="shared" si="58" ref="C83:M83">SUM(0.05*(SUM(C68:C80)))</f>
        <v>72914.6625</v>
      </c>
      <c r="D83" s="1">
        <f t="shared" si="58"/>
        <v>72914.6625</v>
      </c>
      <c r="E83" s="1">
        <f t="shared" si="58"/>
        <v>72914.6625</v>
      </c>
      <c r="F83" s="1">
        <f t="shared" si="58"/>
        <v>72914.6625</v>
      </c>
      <c r="G83" s="1">
        <f t="shared" si="58"/>
        <v>72914.6625</v>
      </c>
      <c r="H83" s="1">
        <f t="shared" si="58"/>
        <v>72914.6625</v>
      </c>
      <c r="I83" s="1">
        <f t="shared" si="58"/>
        <v>72914.6625</v>
      </c>
      <c r="J83" s="1">
        <f t="shared" si="58"/>
        <v>72914.6625</v>
      </c>
      <c r="K83" s="1">
        <f t="shared" si="58"/>
        <v>72914.6625</v>
      </c>
      <c r="L83" s="1">
        <f t="shared" si="58"/>
        <v>72914.6625</v>
      </c>
      <c r="M83" s="1">
        <f t="shared" si="58"/>
        <v>72914.6625</v>
      </c>
      <c r="N83" s="1">
        <f t="shared" si="38"/>
        <v>874975.9499999998</v>
      </c>
    </row>
    <row r="84" spans="1:14" ht="12.75">
      <c r="A84" s="2" t="s">
        <v>27</v>
      </c>
      <c r="B84" s="1">
        <f aca="true" t="shared" si="59" ref="B84:M84">SUM(B70:B83)</f>
        <v>1032997.9125</v>
      </c>
      <c r="C84" s="1">
        <f t="shared" si="59"/>
        <v>1032997.9125</v>
      </c>
      <c r="D84" s="1">
        <f t="shared" si="59"/>
        <v>1032997.9125</v>
      </c>
      <c r="E84" s="1">
        <f t="shared" si="59"/>
        <v>1032997.9125</v>
      </c>
      <c r="F84" s="1">
        <f t="shared" si="59"/>
        <v>1032997.9125</v>
      </c>
      <c r="G84" s="1">
        <f t="shared" si="59"/>
        <v>1032997.9125</v>
      </c>
      <c r="H84" s="1">
        <f t="shared" si="59"/>
        <v>1032997.9125</v>
      </c>
      <c r="I84" s="1">
        <f t="shared" si="59"/>
        <v>1032997.9125</v>
      </c>
      <c r="J84" s="1">
        <f t="shared" si="59"/>
        <v>1032997.9125</v>
      </c>
      <c r="K84" s="1">
        <f t="shared" si="59"/>
        <v>1032997.9125</v>
      </c>
      <c r="L84" s="1">
        <f t="shared" si="59"/>
        <v>1032997.9125</v>
      </c>
      <c r="M84" s="1">
        <f t="shared" si="59"/>
        <v>1032997.9125</v>
      </c>
      <c r="N84" s="1">
        <f t="shared" si="38"/>
        <v>12395974.949999997</v>
      </c>
    </row>
    <row r="85" spans="1:14" ht="12.75">
      <c r="A85" t="s">
        <v>36</v>
      </c>
      <c r="B85" s="1">
        <f aca="true" t="shared" si="60" ref="B85:M85">SUM(B68+B84)</f>
        <v>1551497.9125</v>
      </c>
      <c r="C85" s="1">
        <f t="shared" si="60"/>
        <v>1551497.9125</v>
      </c>
      <c r="D85" s="1">
        <f t="shared" si="60"/>
        <v>1551497.9125</v>
      </c>
      <c r="E85" s="1">
        <f t="shared" si="60"/>
        <v>1551497.9125</v>
      </c>
      <c r="F85" s="1">
        <f t="shared" si="60"/>
        <v>1551497.9125</v>
      </c>
      <c r="G85" s="1">
        <f t="shared" si="60"/>
        <v>1551497.9125</v>
      </c>
      <c r="H85" s="1">
        <f t="shared" si="60"/>
        <v>1551497.9125</v>
      </c>
      <c r="I85" s="1">
        <f t="shared" si="60"/>
        <v>1551497.9125</v>
      </c>
      <c r="J85" s="1">
        <f t="shared" si="60"/>
        <v>1551497.9125</v>
      </c>
      <c r="K85" s="1">
        <f t="shared" si="60"/>
        <v>1551497.9125</v>
      </c>
      <c r="L85" s="1">
        <f t="shared" si="60"/>
        <v>1551497.9125</v>
      </c>
      <c r="M85" s="1">
        <f t="shared" si="60"/>
        <v>1551497.9125</v>
      </c>
      <c r="N85" s="1">
        <f t="shared" si="38"/>
        <v>18617974.95</v>
      </c>
    </row>
    <row r="86" spans="2:14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 t="s">
        <v>28</v>
      </c>
    </row>
    <row r="87" spans="1:14" ht="12.75">
      <c r="A87" s="2" t="s">
        <v>30</v>
      </c>
      <c r="B87" s="1">
        <f>SUM(B62-B85)</f>
        <v>1015877.0874999999</v>
      </c>
      <c r="C87" s="1">
        <f aca="true" t="shared" si="61" ref="C87:M87">SUM(C62-C85)</f>
        <v>1015877.0874999999</v>
      </c>
      <c r="D87" s="1">
        <f t="shared" si="61"/>
        <v>1015877.0874999999</v>
      </c>
      <c r="E87" s="1">
        <f t="shared" si="61"/>
        <v>1015877.0874999999</v>
      </c>
      <c r="F87" s="1">
        <f t="shared" si="61"/>
        <v>1015877.0874999999</v>
      </c>
      <c r="G87" s="1">
        <f t="shared" si="61"/>
        <v>1015877.0874999999</v>
      </c>
      <c r="H87" s="1">
        <f t="shared" si="61"/>
        <v>1015877.0874999999</v>
      </c>
      <c r="I87" s="1">
        <f t="shared" si="61"/>
        <v>1015877.0874999999</v>
      </c>
      <c r="J87" s="1">
        <f t="shared" si="61"/>
        <v>1015877.0874999999</v>
      </c>
      <c r="K87" s="1">
        <f t="shared" si="61"/>
        <v>1015877.0874999999</v>
      </c>
      <c r="L87" s="1">
        <f t="shared" si="61"/>
        <v>1015877.0874999999</v>
      </c>
      <c r="M87" s="1">
        <f t="shared" si="61"/>
        <v>1015877.0874999999</v>
      </c>
      <c r="N87" s="1">
        <f t="shared" si="38"/>
        <v>12190525.050000003</v>
      </c>
    </row>
    <row r="88" spans="1:14" ht="12.75">
      <c r="A88" t="s">
        <v>29</v>
      </c>
      <c r="B88" s="1">
        <v>766170</v>
      </c>
      <c r="C88" s="1">
        <f>SUM(B88)</f>
        <v>766170</v>
      </c>
      <c r="D88" s="1">
        <f aca="true" t="shared" si="62" ref="D88:M88">SUM(C88)</f>
        <v>766170</v>
      </c>
      <c r="E88" s="1">
        <f t="shared" si="62"/>
        <v>766170</v>
      </c>
      <c r="F88" s="1">
        <f t="shared" si="62"/>
        <v>766170</v>
      </c>
      <c r="G88" s="1">
        <f t="shared" si="62"/>
        <v>766170</v>
      </c>
      <c r="H88" s="1">
        <f t="shared" si="62"/>
        <v>766170</v>
      </c>
      <c r="I88" s="1">
        <f t="shared" si="62"/>
        <v>766170</v>
      </c>
      <c r="J88" s="1">
        <f t="shared" si="62"/>
        <v>766170</v>
      </c>
      <c r="K88" s="1">
        <f t="shared" si="62"/>
        <v>766170</v>
      </c>
      <c r="L88" s="1">
        <f t="shared" si="62"/>
        <v>766170</v>
      </c>
      <c r="M88" s="1">
        <f t="shared" si="62"/>
        <v>766170</v>
      </c>
      <c r="N88" s="1">
        <f t="shared" si="38"/>
        <v>9194040</v>
      </c>
    </row>
    <row r="89" spans="1:14" ht="12.75">
      <c r="A89" s="2" t="s">
        <v>31</v>
      </c>
      <c r="B89" s="6">
        <f aca="true" t="shared" si="63" ref="B89:M89">SUM(B87-B88)</f>
        <v>249707.0874999999</v>
      </c>
      <c r="C89" s="6">
        <f t="shared" si="63"/>
        <v>249707.0874999999</v>
      </c>
      <c r="D89" s="6">
        <f t="shared" si="63"/>
        <v>249707.0874999999</v>
      </c>
      <c r="E89" s="6">
        <f t="shared" si="63"/>
        <v>249707.0874999999</v>
      </c>
      <c r="F89" s="6">
        <f t="shared" si="63"/>
        <v>249707.0874999999</v>
      </c>
      <c r="G89" s="6">
        <f t="shared" si="63"/>
        <v>249707.0874999999</v>
      </c>
      <c r="H89" s="6">
        <f t="shared" si="63"/>
        <v>249707.0874999999</v>
      </c>
      <c r="I89" s="6">
        <f t="shared" si="63"/>
        <v>249707.0874999999</v>
      </c>
      <c r="J89" s="6">
        <f t="shared" si="63"/>
        <v>249707.0874999999</v>
      </c>
      <c r="K89" s="6">
        <f t="shared" si="63"/>
        <v>249707.0874999999</v>
      </c>
      <c r="L89" s="6">
        <f t="shared" si="63"/>
        <v>249707.0874999999</v>
      </c>
      <c r="M89" s="6">
        <f t="shared" si="63"/>
        <v>249707.0874999999</v>
      </c>
      <c r="N89" s="6">
        <f t="shared" si="38"/>
        <v>2996485.049999999</v>
      </c>
    </row>
    <row r="90" spans="1:14" ht="12.75">
      <c r="A90" s="2" t="s">
        <v>39</v>
      </c>
      <c r="B90" s="6">
        <f>SUM(M44+B89)</f>
        <v>-2909306.855000002</v>
      </c>
      <c r="C90" s="6">
        <f aca="true" t="shared" si="64" ref="C90:M90">SUM(B90+C89)</f>
        <v>-2659599.767500002</v>
      </c>
      <c r="D90" s="6">
        <f t="shared" si="64"/>
        <v>-2409892.680000002</v>
      </c>
      <c r="E90" s="6">
        <f t="shared" si="64"/>
        <v>-2160185.592500002</v>
      </c>
      <c r="F90" s="6">
        <f t="shared" si="64"/>
        <v>-1910478.5050000022</v>
      </c>
      <c r="G90" s="6">
        <f t="shared" si="64"/>
        <v>-1660771.4175000023</v>
      </c>
      <c r="H90" s="6">
        <f t="shared" si="64"/>
        <v>-1411064.3300000024</v>
      </c>
      <c r="I90" s="6">
        <f t="shared" si="64"/>
        <v>-1161357.2425000025</v>
      </c>
      <c r="J90" s="6">
        <f t="shared" si="64"/>
        <v>-911650.1550000026</v>
      </c>
      <c r="K90" s="6">
        <f t="shared" si="64"/>
        <v>-661943.0675000027</v>
      </c>
      <c r="L90" s="6">
        <f t="shared" si="64"/>
        <v>-412235.9800000028</v>
      </c>
      <c r="M90" s="6">
        <f t="shared" si="64"/>
        <v>-162528.89250000287</v>
      </c>
      <c r="N90" s="6">
        <f>SUM(M90)</f>
        <v>-162528.89250000287</v>
      </c>
    </row>
    <row r="94" spans="1:3" ht="12.75">
      <c r="A94" t="s">
        <v>42</v>
      </c>
      <c r="C94" t="s">
        <v>28</v>
      </c>
    </row>
    <row r="95" spans="2:14" s="2" customFormat="1" ht="12.75">
      <c r="B95" s="6">
        <v>25</v>
      </c>
      <c r="C95" s="6">
        <f>SUM(B95+1)</f>
        <v>26</v>
      </c>
      <c r="D95" s="6">
        <f aca="true" t="shared" si="65" ref="D95:M95">SUM(C95+1)</f>
        <v>27</v>
      </c>
      <c r="E95" s="6">
        <f t="shared" si="65"/>
        <v>28</v>
      </c>
      <c r="F95" s="6">
        <f t="shared" si="65"/>
        <v>29</v>
      </c>
      <c r="G95" s="6">
        <f t="shared" si="65"/>
        <v>30</v>
      </c>
      <c r="H95" s="6">
        <f t="shared" si="65"/>
        <v>31</v>
      </c>
      <c r="I95" s="6">
        <f t="shared" si="65"/>
        <v>32</v>
      </c>
      <c r="J95" s="6">
        <f t="shared" si="65"/>
        <v>33</v>
      </c>
      <c r="K95" s="6">
        <f t="shared" si="65"/>
        <v>34</v>
      </c>
      <c r="L95" s="6">
        <f t="shared" si="65"/>
        <v>35</v>
      </c>
      <c r="M95" s="6">
        <f t="shared" si="65"/>
        <v>36</v>
      </c>
      <c r="N95" s="7" t="s">
        <v>34</v>
      </c>
    </row>
    <row r="96" spans="1:14" ht="12.75">
      <c r="A96" t="s">
        <v>0</v>
      </c>
      <c r="B96" s="1">
        <v>1000</v>
      </c>
      <c r="C96" s="1">
        <f>SUM(B96)</f>
        <v>1000</v>
      </c>
      <c r="D96" s="1">
        <f>SUM(C96)</f>
        <v>1000</v>
      </c>
      <c r="E96" s="1">
        <f aca="true" t="shared" si="66" ref="E96:M96">SUM(D96)</f>
        <v>1000</v>
      </c>
      <c r="F96" s="1">
        <f t="shared" si="66"/>
        <v>1000</v>
      </c>
      <c r="G96" s="1">
        <f t="shared" si="66"/>
        <v>1000</v>
      </c>
      <c r="H96" s="1">
        <f t="shared" si="66"/>
        <v>1000</v>
      </c>
      <c r="I96" s="1">
        <f t="shared" si="66"/>
        <v>1000</v>
      </c>
      <c r="J96" s="1">
        <f t="shared" si="66"/>
        <v>1000</v>
      </c>
      <c r="K96" s="1">
        <f t="shared" si="66"/>
        <v>1000</v>
      </c>
      <c r="L96" s="1">
        <f t="shared" si="66"/>
        <v>1000</v>
      </c>
      <c r="M96" s="1">
        <f t="shared" si="66"/>
        <v>1000</v>
      </c>
      <c r="N96" s="1">
        <f>SUM(B96:M96)</f>
        <v>12000</v>
      </c>
    </row>
    <row r="97" spans="1:14" ht="12.75">
      <c r="A97" t="s">
        <v>1</v>
      </c>
      <c r="B97" s="1">
        <v>1600</v>
      </c>
      <c r="C97" s="1">
        <f>SUM(B97)</f>
        <v>1600</v>
      </c>
      <c r="D97" s="1">
        <f aca="true" t="shared" si="67" ref="D97:M97">SUM(C97)</f>
        <v>1600</v>
      </c>
      <c r="E97" s="1">
        <f t="shared" si="67"/>
        <v>1600</v>
      </c>
      <c r="F97" s="1">
        <f t="shared" si="67"/>
        <v>1600</v>
      </c>
      <c r="G97" s="1">
        <f t="shared" si="67"/>
        <v>1600</v>
      </c>
      <c r="H97" s="1">
        <f t="shared" si="67"/>
        <v>1600</v>
      </c>
      <c r="I97" s="1">
        <f t="shared" si="67"/>
        <v>1600</v>
      </c>
      <c r="J97" s="1">
        <f t="shared" si="67"/>
        <v>1600</v>
      </c>
      <c r="K97" s="1">
        <f t="shared" si="67"/>
        <v>1600</v>
      </c>
      <c r="L97" s="1">
        <f t="shared" si="67"/>
        <v>1600</v>
      </c>
      <c r="M97" s="1">
        <f t="shared" si="67"/>
        <v>1600</v>
      </c>
      <c r="N97" s="1" t="s">
        <v>28</v>
      </c>
    </row>
    <row r="98" spans="1:14" ht="12.75">
      <c r="A98" t="s">
        <v>48</v>
      </c>
      <c r="B98" s="1">
        <f>SUM(B96*0.4)</f>
        <v>400</v>
      </c>
      <c r="C98" s="1">
        <f aca="true" t="shared" si="68" ref="C98:M98">SUM(C96*0.4)</f>
        <v>400</v>
      </c>
      <c r="D98" s="1">
        <f t="shared" si="68"/>
        <v>400</v>
      </c>
      <c r="E98" s="1">
        <f t="shared" si="68"/>
        <v>400</v>
      </c>
      <c r="F98" s="1">
        <f t="shared" si="68"/>
        <v>400</v>
      </c>
      <c r="G98" s="1">
        <f t="shared" si="68"/>
        <v>400</v>
      </c>
      <c r="H98" s="1">
        <f t="shared" si="68"/>
        <v>400</v>
      </c>
      <c r="I98" s="1">
        <f t="shared" si="68"/>
        <v>400</v>
      </c>
      <c r="J98" s="1">
        <f t="shared" si="68"/>
        <v>400</v>
      </c>
      <c r="K98" s="1">
        <f t="shared" si="68"/>
        <v>400</v>
      </c>
      <c r="L98" s="1">
        <f t="shared" si="68"/>
        <v>400</v>
      </c>
      <c r="M98" s="1">
        <f t="shared" si="68"/>
        <v>400</v>
      </c>
      <c r="N98" s="1">
        <f>SUM(B98:M98)</f>
        <v>4800</v>
      </c>
    </row>
    <row r="99" spans="1:13" ht="12.75">
      <c r="A99" t="s">
        <v>45</v>
      </c>
      <c r="B99" s="1">
        <v>600</v>
      </c>
      <c r="C99" s="1">
        <v>600</v>
      </c>
      <c r="D99" s="1">
        <v>600</v>
      </c>
      <c r="E99" s="1">
        <v>600</v>
      </c>
      <c r="F99" s="1">
        <v>600</v>
      </c>
      <c r="G99" s="1">
        <v>600</v>
      </c>
      <c r="H99" s="1">
        <v>600</v>
      </c>
      <c r="I99" s="1">
        <v>600</v>
      </c>
      <c r="J99" s="1">
        <v>600</v>
      </c>
      <c r="K99" s="1">
        <v>600</v>
      </c>
      <c r="L99" s="1">
        <v>600</v>
      </c>
      <c r="M99" s="1">
        <v>600</v>
      </c>
    </row>
    <row r="100" spans="1:13" ht="12.75">
      <c r="A100" t="s">
        <v>32</v>
      </c>
      <c r="B100" s="1">
        <v>28</v>
      </c>
      <c r="C100" s="1">
        <f>SUM(B100)</f>
        <v>28</v>
      </c>
      <c r="D100" s="1">
        <f aca="true" t="shared" si="69" ref="D100:M100">SUM(C100)</f>
        <v>28</v>
      </c>
      <c r="E100" s="1">
        <f>SUM(D100)</f>
        <v>28</v>
      </c>
      <c r="F100" s="1">
        <f t="shared" si="69"/>
        <v>28</v>
      </c>
      <c r="G100" s="1">
        <f t="shared" si="69"/>
        <v>28</v>
      </c>
      <c r="H100" s="1">
        <f t="shared" si="69"/>
        <v>28</v>
      </c>
      <c r="I100" s="1">
        <f t="shared" si="69"/>
        <v>28</v>
      </c>
      <c r="J100" s="1">
        <f t="shared" si="69"/>
        <v>28</v>
      </c>
      <c r="K100" s="1">
        <f t="shared" si="69"/>
        <v>28</v>
      </c>
      <c r="L100" s="1">
        <f t="shared" si="69"/>
        <v>28</v>
      </c>
      <c r="M100" s="1">
        <f t="shared" si="69"/>
        <v>28</v>
      </c>
    </row>
    <row r="101" spans="1:13" ht="12.75">
      <c r="A101" t="s">
        <v>33</v>
      </c>
      <c r="B101" s="1">
        <v>1250</v>
      </c>
      <c r="C101" s="1">
        <f>SUM(B101)</f>
        <v>1250</v>
      </c>
      <c r="D101" s="1">
        <f aca="true" t="shared" si="70" ref="D101:M101">SUM(C101)</f>
        <v>1250</v>
      </c>
      <c r="E101" s="1">
        <f t="shared" si="70"/>
        <v>1250</v>
      </c>
      <c r="F101" s="1">
        <f t="shared" si="70"/>
        <v>1250</v>
      </c>
      <c r="G101" s="1">
        <f t="shared" si="70"/>
        <v>1250</v>
      </c>
      <c r="H101" s="1">
        <f t="shared" si="70"/>
        <v>1250</v>
      </c>
      <c r="I101" s="1">
        <f t="shared" si="70"/>
        <v>1250</v>
      </c>
      <c r="J101" s="1">
        <f t="shared" si="70"/>
        <v>1250</v>
      </c>
      <c r="K101" s="1">
        <f t="shared" si="70"/>
        <v>1250</v>
      </c>
      <c r="L101" s="1">
        <f t="shared" si="70"/>
        <v>1250</v>
      </c>
      <c r="M101" s="1">
        <f t="shared" si="70"/>
        <v>1250</v>
      </c>
    </row>
    <row r="102" spans="1:7" ht="12.75">
      <c r="A102" t="s">
        <v>3</v>
      </c>
      <c r="B102" s="1"/>
      <c r="C102" s="1"/>
      <c r="D102" s="1"/>
      <c r="E102" s="1"/>
      <c r="F102" s="1"/>
      <c r="G102" s="1"/>
    </row>
    <row r="103" spans="1:14" ht="12.75">
      <c r="A103" t="s">
        <v>4</v>
      </c>
      <c r="B103" s="1">
        <f aca="true" t="shared" si="71" ref="B103:M103">SUM(B96*B97*0.85)</f>
        <v>1360000</v>
      </c>
      <c r="C103" s="1">
        <f t="shared" si="71"/>
        <v>1360000</v>
      </c>
      <c r="D103" s="1">
        <f t="shared" si="71"/>
        <v>1360000</v>
      </c>
      <c r="E103" s="1">
        <f t="shared" si="71"/>
        <v>1360000</v>
      </c>
      <c r="F103" s="1">
        <f t="shared" si="71"/>
        <v>1360000</v>
      </c>
      <c r="G103" s="1">
        <f t="shared" si="71"/>
        <v>1360000</v>
      </c>
      <c r="H103" s="1">
        <f t="shared" si="71"/>
        <v>1360000</v>
      </c>
      <c r="I103" s="1">
        <f t="shared" si="71"/>
        <v>1360000</v>
      </c>
      <c r="J103" s="1">
        <f t="shared" si="71"/>
        <v>1360000</v>
      </c>
      <c r="K103" s="1">
        <f t="shared" si="71"/>
        <v>1360000</v>
      </c>
      <c r="L103" s="1">
        <f t="shared" si="71"/>
        <v>1360000</v>
      </c>
      <c r="M103" s="1">
        <f t="shared" si="71"/>
        <v>1360000</v>
      </c>
      <c r="N103" s="1">
        <f aca="true" t="shared" si="72" ref="N103:N133">SUM(B103:M103)</f>
        <v>16320000</v>
      </c>
    </row>
    <row r="104" spans="1:14" ht="12.75">
      <c r="A104" t="s">
        <v>5</v>
      </c>
      <c r="B104" s="1">
        <f>SUM(B100*B101*30)</f>
        <v>1050000</v>
      </c>
      <c r="C104" s="1">
        <f aca="true" t="shared" si="73" ref="C104:M104">SUM(C100*C101*30)</f>
        <v>1050000</v>
      </c>
      <c r="D104" s="1">
        <f t="shared" si="73"/>
        <v>1050000</v>
      </c>
      <c r="E104" s="1">
        <f t="shared" si="73"/>
        <v>1050000</v>
      </c>
      <c r="F104" s="1">
        <f t="shared" si="73"/>
        <v>1050000</v>
      </c>
      <c r="G104" s="1">
        <f t="shared" si="73"/>
        <v>1050000</v>
      </c>
      <c r="H104" s="1">
        <f t="shared" si="73"/>
        <v>1050000</v>
      </c>
      <c r="I104" s="1">
        <f t="shared" si="73"/>
        <v>1050000</v>
      </c>
      <c r="J104" s="1">
        <f t="shared" si="73"/>
        <v>1050000</v>
      </c>
      <c r="K104" s="1">
        <f t="shared" si="73"/>
        <v>1050000</v>
      </c>
      <c r="L104" s="1">
        <f t="shared" si="73"/>
        <v>1050000</v>
      </c>
      <c r="M104" s="1">
        <f t="shared" si="73"/>
        <v>1050000</v>
      </c>
      <c r="N104" s="1">
        <f t="shared" si="72"/>
        <v>12600000</v>
      </c>
    </row>
    <row r="105" spans="1:14" ht="12.75">
      <c r="A105" t="s">
        <v>47</v>
      </c>
      <c r="B105" s="1">
        <f>SUM(B98*B99)</f>
        <v>240000</v>
      </c>
      <c r="C105" s="1">
        <f aca="true" t="shared" si="74" ref="C105:M105">SUM(C98*C99)</f>
        <v>240000</v>
      </c>
      <c r="D105" s="1">
        <f t="shared" si="74"/>
        <v>240000</v>
      </c>
      <c r="E105" s="1">
        <f t="shared" si="74"/>
        <v>240000</v>
      </c>
      <c r="F105" s="1">
        <f t="shared" si="74"/>
        <v>240000</v>
      </c>
      <c r="G105" s="1">
        <f t="shared" si="74"/>
        <v>240000</v>
      </c>
      <c r="H105" s="1">
        <f t="shared" si="74"/>
        <v>240000</v>
      </c>
      <c r="I105" s="1">
        <f t="shared" si="74"/>
        <v>240000</v>
      </c>
      <c r="J105" s="1">
        <f t="shared" si="74"/>
        <v>240000</v>
      </c>
      <c r="K105" s="1">
        <f t="shared" si="74"/>
        <v>240000</v>
      </c>
      <c r="L105" s="1">
        <f t="shared" si="74"/>
        <v>240000</v>
      </c>
      <c r="M105" s="1">
        <f t="shared" si="74"/>
        <v>240000</v>
      </c>
      <c r="N105" s="1">
        <f t="shared" si="72"/>
        <v>2880000</v>
      </c>
    </row>
    <row r="106" spans="1:14" ht="12.75">
      <c r="A106" t="s">
        <v>50</v>
      </c>
      <c r="B106" s="1">
        <f>SUM(0.05*B104)</f>
        <v>52500</v>
      </c>
      <c r="C106" s="1">
        <f aca="true" t="shared" si="75" ref="C106:M106">SUM(0.05*C104)</f>
        <v>52500</v>
      </c>
      <c r="D106" s="1">
        <f t="shared" si="75"/>
        <v>52500</v>
      </c>
      <c r="E106" s="1">
        <f t="shared" si="75"/>
        <v>52500</v>
      </c>
      <c r="F106" s="1">
        <f t="shared" si="75"/>
        <v>52500</v>
      </c>
      <c r="G106" s="1">
        <f t="shared" si="75"/>
        <v>52500</v>
      </c>
      <c r="H106" s="1">
        <f t="shared" si="75"/>
        <v>52500</v>
      </c>
      <c r="I106" s="1">
        <f t="shared" si="75"/>
        <v>52500</v>
      </c>
      <c r="J106" s="1">
        <f t="shared" si="75"/>
        <v>52500</v>
      </c>
      <c r="K106" s="1">
        <f t="shared" si="75"/>
        <v>52500</v>
      </c>
      <c r="L106" s="1">
        <f t="shared" si="75"/>
        <v>52500</v>
      </c>
      <c r="M106" s="1">
        <f t="shared" si="75"/>
        <v>52500</v>
      </c>
      <c r="N106" s="1">
        <f t="shared" si="72"/>
        <v>630000</v>
      </c>
    </row>
    <row r="107" spans="1:14" ht="12.75">
      <c r="A107" t="s">
        <v>6</v>
      </c>
      <c r="B107" s="6">
        <f>SUM(B103:B106)</f>
        <v>2702500</v>
      </c>
      <c r="C107" s="6">
        <f aca="true" t="shared" si="76" ref="C107:M107">SUM(C103:C106)</f>
        <v>2702500</v>
      </c>
      <c r="D107" s="6">
        <f t="shared" si="76"/>
        <v>2702500</v>
      </c>
      <c r="E107" s="6">
        <f t="shared" si="76"/>
        <v>2702500</v>
      </c>
      <c r="F107" s="6">
        <f t="shared" si="76"/>
        <v>2702500</v>
      </c>
      <c r="G107" s="6">
        <f t="shared" si="76"/>
        <v>2702500</v>
      </c>
      <c r="H107" s="6">
        <f t="shared" si="76"/>
        <v>2702500</v>
      </c>
      <c r="I107" s="6">
        <f t="shared" si="76"/>
        <v>2702500</v>
      </c>
      <c r="J107" s="6">
        <f t="shared" si="76"/>
        <v>2702500</v>
      </c>
      <c r="K107" s="6">
        <f t="shared" si="76"/>
        <v>2702500</v>
      </c>
      <c r="L107" s="6">
        <f t="shared" si="76"/>
        <v>2702500</v>
      </c>
      <c r="M107" s="6">
        <f t="shared" si="76"/>
        <v>2702500</v>
      </c>
      <c r="N107" s="6">
        <f t="shared" si="72"/>
        <v>32430000</v>
      </c>
    </row>
    <row r="108" spans="1:14" ht="12.75">
      <c r="A108" t="s">
        <v>7</v>
      </c>
      <c r="B108" s="1">
        <f>SUM(B107*0.05)</f>
        <v>135125</v>
      </c>
      <c r="C108" s="1">
        <f aca="true" t="shared" si="77" ref="C108:M108">SUM(C107*0.05)</f>
        <v>135125</v>
      </c>
      <c r="D108" s="1">
        <f t="shared" si="77"/>
        <v>135125</v>
      </c>
      <c r="E108" s="1">
        <f t="shared" si="77"/>
        <v>135125</v>
      </c>
      <c r="F108" s="1">
        <f t="shared" si="77"/>
        <v>135125</v>
      </c>
      <c r="G108" s="1">
        <f t="shared" si="77"/>
        <v>135125</v>
      </c>
      <c r="H108" s="1">
        <f t="shared" si="77"/>
        <v>135125</v>
      </c>
      <c r="I108" s="1">
        <f t="shared" si="77"/>
        <v>135125</v>
      </c>
      <c r="J108" s="1">
        <f t="shared" si="77"/>
        <v>135125</v>
      </c>
      <c r="K108" s="1">
        <f t="shared" si="77"/>
        <v>135125</v>
      </c>
      <c r="L108" s="1">
        <f t="shared" si="77"/>
        <v>135125</v>
      </c>
      <c r="M108" s="1">
        <f t="shared" si="77"/>
        <v>135125</v>
      </c>
      <c r="N108" s="1">
        <f t="shared" si="72"/>
        <v>1621500</v>
      </c>
    </row>
    <row r="109" spans="1:14" ht="12.75">
      <c r="A109" s="2" t="s">
        <v>8</v>
      </c>
      <c r="B109" s="1">
        <f aca="true" t="shared" si="78" ref="B109:M109">SUM(B107-B108)</f>
        <v>2567375</v>
      </c>
      <c r="C109" s="1">
        <f t="shared" si="78"/>
        <v>2567375</v>
      </c>
      <c r="D109" s="1">
        <f t="shared" si="78"/>
        <v>2567375</v>
      </c>
      <c r="E109" s="1">
        <f t="shared" si="78"/>
        <v>2567375</v>
      </c>
      <c r="F109" s="1">
        <f t="shared" si="78"/>
        <v>2567375</v>
      </c>
      <c r="G109" s="1">
        <f t="shared" si="78"/>
        <v>2567375</v>
      </c>
      <c r="H109" s="1">
        <f t="shared" si="78"/>
        <v>2567375</v>
      </c>
      <c r="I109" s="1">
        <f t="shared" si="78"/>
        <v>2567375</v>
      </c>
      <c r="J109" s="1">
        <f t="shared" si="78"/>
        <v>2567375</v>
      </c>
      <c r="K109" s="1">
        <f t="shared" si="78"/>
        <v>2567375</v>
      </c>
      <c r="L109" s="1">
        <f t="shared" si="78"/>
        <v>2567375</v>
      </c>
      <c r="M109" s="1">
        <f t="shared" si="78"/>
        <v>2567375</v>
      </c>
      <c r="N109" s="1">
        <f t="shared" si="72"/>
        <v>30808500</v>
      </c>
    </row>
    <row r="110" spans="1:14" ht="12.75">
      <c r="A110" s="2" t="s">
        <v>9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 t="s">
        <v>28</v>
      </c>
    </row>
    <row r="111" spans="1:14" ht="12.75">
      <c r="A111" s="3" t="s">
        <v>35</v>
      </c>
      <c r="B111" s="1">
        <f>SUM(300*B96)</f>
        <v>300000</v>
      </c>
      <c r="C111" s="1">
        <f aca="true" t="shared" si="79" ref="C111:M111">SUM(300*C96)</f>
        <v>300000</v>
      </c>
      <c r="D111" s="1">
        <f t="shared" si="79"/>
        <v>300000</v>
      </c>
      <c r="E111" s="1">
        <f t="shared" si="79"/>
        <v>300000</v>
      </c>
      <c r="F111" s="1">
        <f t="shared" si="79"/>
        <v>300000</v>
      </c>
      <c r="G111" s="1">
        <f t="shared" si="79"/>
        <v>300000</v>
      </c>
      <c r="H111" s="1">
        <f t="shared" si="79"/>
        <v>300000</v>
      </c>
      <c r="I111" s="1">
        <f t="shared" si="79"/>
        <v>300000</v>
      </c>
      <c r="J111" s="1">
        <f t="shared" si="79"/>
        <v>300000</v>
      </c>
      <c r="K111" s="1">
        <f t="shared" si="79"/>
        <v>300000</v>
      </c>
      <c r="L111" s="1">
        <f t="shared" si="79"/>
        <v>300000</v>
      </c>
      <c r="M111" s="1">
        <f t="shared" si="79"/>
        <v>300000</v>
      </c>
      <c r="N111" s="1">
        <f t="shared" si="72"/>
        <v>3600000</v>
      </c>
    </row>
    <row r="112" spans="1:14" ht="12.75">
      <c r="A112" t="s">
        <v>10</v>
      </c>
      <c r="B112" s="1">
        <f aca="true" t="shared" si="80" ref="B112:M112">SUM((B96*25)+(B100*30*75))</f>
        <v>88000</v>
      </c>
      <c r="C112" s="1">
        <f t="shared" si="80"/>
        <v>88000</v>
      </c>
      <c r="D112" s="1">
        <f t="shared" si="80"/>
        <v>88000</v>
      </c>
      <c r="E112" s="1">
        <f t="shared" si="80"/>
        <v>88000</v>
      </c>
      <c r="F112" s="1">
        <f t="shared" si="80"/>
        <v>88000</v>
      </c>
      <c r="G112" s="1">
        <f t="shared" si="80"/>
        <v>88000</v>
      </c>
      <c r="H112" s="1">
        <f t="shared" si="80"/>
        <v>88000</v>
      </c>
      <c r="I112" s="1">
        <f t="shared" si="80"/>
        <v>88000</v>
      </c>
      <c r="J112" s="1">
        <f t="shared" si="80"/>
        <v>88000</v>
      </c>
      <c r="K112" s="1">
        <f t="shared" si="80"/>
        <v>88000</v>
      </c>
      <c r="L112" s="1">
        <f t="shared" si="80"/>
        <v>88000</v>
      </c>
      <c r="M112" s="1">
        <f t="shared" si="80"/>
        <v>88000</v>
      </c>
      <c r="N112" s="1">
        <f t="shared" si="72"/>
        <v>1056000</v>
      </c>
    </row>
    <row r="113" spans="1:14" ht="12.75">
      <c r="A113" t="s">
        <v>11</v>
      </c>
      <c r="B113" s="1">
        <f>SUM(0.02*(SUM(B103:B105)))+SUM(0.05*B104)</f>
        <v>105500</v>
      </c>
      <c r="C113" s="1">
        <f aca="true" t="shared" si="81" ref="C113:M113">SUM(0.02*(SUM(C103:C105)))+SUM(0.05*C104)</f>
        <v>105500</v>
      </c>
      <c r="D113" s="1">
        <f t="shared" si="81"/>
        <v>105500</v>
      </c>
      <c r="E113" s="1">
        <f t="shared" si="81"/>
        <v>105500</v>
      </c>
      <c r="F113" s="1">
        <f t="shared" si="81"/>
        <v>105500</v>
      </c>
      <c r="G113" s="1">
        <f t="shared" si="81"/>
        <v>105500</v>
      </c>
      <c r="H113" s="1">
        <f t="shared" si="81"/>
        <v>105500</v>
      </c>
      <c r="I113" s="1">
        <f t="shared" si="81"/>
        <v>105500</v>
      </c>
      <c r="J113" s="1">
        <f t="shared" si="81"/>
        <v>105500</v>
      </c>
      <c r="K113" s="1">
        <f t="shared" si="81"/>
        <v>105500</v>
      </c>
      <c r="L113" s="1">
        <f t="shared" si="81"/>
        <v>105500</v>
      </c>
      <c r="M113" s="1">
        <f t="shared" si="81"/>
        <v>105500</v>
      </c>
      <c r="N113" s="1">
        <f t="shared" si="72"/>
        <v>1266000</v>
      </c>
    </row>
    <row r="114" spans="1:14" ht="12.75">
      <c r="A114" t="s">
        <v>12</v>
      </c>
      <c r="B114" s="1">
        <f>SUM(25*B96)</f>
        <v>25000</v>
      </c>
      <c r="C114" s="1">
        <f aca="true" t="shared" si="82" ref="C114:M114">SUM(25*C96)</f>
        <v>25000</v>
      </c>
      <c r="D114" s="1">
        <f t="shared" si="82"/>
        <v>25000</v>
      </c>
      <c r="E114" s="1">
        <f t="shared" si="82"/>
        <v>25000</v>
      </c>
      <c r="F114" s="1">
        <f t="shared" si="82"/>
        <v>25000</v>
      </c>
      <c r="G114" s="1">
        <f t="shared" si="82"/>
        <v>25000</v>
      </c>
      <c r="H114" s="1">
        <f t="shared" si="82"/>
        <v>25000</v>
      </c>
      <c r="I114" s="1">
        <f t="shared" si="82"/>
        <v>25000</v>
      </c>
      <c r="J114" s="1">
        <f t="shared" si="82"/>
        <v>25000</v>
      </c>
      <c r="K114" s="1">
        <f t="shared" si="82"/>
        <v>25000</v>
      </c>
      <c r="L114" s="1">
        <f t="shared" si="82"/>
        <v>25000</v>
      </c>
      <c r="M114" s="1">
        <f t="shared" si="82"/>
        <v>25000</v>
      </c>
      <c r="N114" s="1">
        <f t="shared" si="72"/>
        <v>300000</v>
      </c>
    </row>
    <row r="115" spans="1:14" ht="12.75">
      <c r="A115" s="2" t="s">
        <v>13</v>
      </c>
      <c r="B115" s="1">
        <f aca="true" t="shared" si="83" ref="B115:M115">SUM(B111:B114)</f>
        <v>518500</v>
      </c>
      <c r="C115" s="1">
        <f t="shared" si="83"/>
        <v>518500</v>
      </c>
      <c r="D115" s="1">
        <f t="shared" si="83"/>
        <v>518500</v>
      </c>
      <c r="E115" s="1">
        <f t="shared" si="83"/>
        <v>518500</v>
      </c>
      <c r="F115" s="1">
        <f t="shared" si="83"/>
        <v>518500</v>
      </c>
      <c r="G115" s="1">
        <f t="shared" si="83"/>
        <v>518500</v>
      </c>
      <c r="H115" s="1">
        <f t="shared" si="83"/>
        <v>518500</v>
      </c>
      <c r="I115" s="1">
        <f t="shared" si="83"/>
        <v>518500</v>
      </c>
      <c r="J115" s="1">
        <f t="shared" si="83"/>
        <v>518500</v>
      </c>
      <c r="K115" s="1">
        <f t="shared" si="83"/>
        <v>518500</v>
      </c>
      <c r="L115" s="1">
        <f t="shared" si="83"/>
        <v>518500</v>
      </c>
      <c r="M115" s="1">
        <f t="shared" si="83"/>
        <v>518500</v>
      </c>
      <c r="N115" s="1">
        <f t="shared" si="72"/>
        <v>6222000</v>
      </c>
    </row>
    <row r="116" spans="1:14" ht="12.75">
      <c r="A116" s="2" t="s">
        <v>14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 t="s">
        <v>28</v>
      </c>
    </row>
    <row r="117" spans="1:14" ht="12.75">
      <c r="A117" s="3" t="s">
        <v>15</v>
      </c>
      <c r="B117" s="1">
        <f>SUM((181*15*2080)/12)</f>
        <v>470600</v>
      </c>
      <c r="C117" s="1">
        <f aca="true" t="shared" si="84" ref="C117:M117">SUM((181*15*2080)/12)</f>
        <v>470600</v>
      </c>
      <c r="D117" s="1">
        <f t="shared" si="84"/>
        <v>470600</v>
      </c>
      <c r="E117" s="1">
        <f t="shared" si="84"/>
        <v>470600</v>
      </c>
      <c r="F117" s="1">
        <f t="shared" si="84"/>
        <v>470600</v>
      </c>
      <c r="G117" s="1">
        <f t="shared" si="84"/>
        <v>470600</v>
      </c>
      <c r="H117" s="1">
        <f t="shared" si="84"/>
        <v>470600</v>
      </c>
      <c r="I117" s="1">
        <f t="shared" si="84"/>
        <v>470600</v>
      </c>
      <c r="J117" s="1">
        <f t="shared" si="84"/>
        <v>470600</v>
      </c>
      <c r="K117" s="1">
        <f t="shared" si="84"/>
        <v>470600</v>
      </c>
      <c r="L117" s="1">
        <f t="shared" si="84"/>
        <v>470600</v>
      </c>
      <c r="M117" s="1">
        <f t="shared" si="84"/>
        <v>470600</v>
      </c>
      <c r="N117" s="1">
        <f t="shared" si="72"/>
        <v>5647200</v>
      </c>
    </row>
    <row r="118" spans="1:14" ht="12.75">
      <c r="A118" s="3" t="s">
        <v>16</v>
      </c>
      <c r="B118" s="1">
        <f aca="true" t="shared" si="85" ref="B118:M118">SUM(0.25*B117)</f>
        <v>117650</v>
      </c>
      <c r="C118" s="1">
        <f t="shared" si="85"/>
        <v>117650</v>
      </c>
      <c r="D118" s="1">
        <f t="shared" si="85"/>
        <v>117650</v>
      </c>
      <c r="E118" s="1">
        <f t="shared" si="85"/>
        <v>117650</v>
      </c>
      <c r="F118" s="1">
        <f t="shared" si="85"/>
        <v>117650</v>
      </c>
      <c r="G118" s="1">
        <f t="shared" si="85"/>
        <v>117650</v>
      </c>
      <c r="H118" s="1">
        <f t="shared" si="85"/>
        <v>117650</v>
      </c>
      <c r="I118" s="1">
        <f t="shared" si="85"/>
        <v>117650</v>
      </c>
      <c r="J118" s="1">
        <f t="shared" si="85"/>
        <v>117650</v>
      </c>
      <c r="K118" s="1">
        <f t="shared" si="85"/>
        <v>117650</v>
      </c>
      <c r="L118" s="1">
        <f t="shared" si="85"/>
        <v>117650</v>
      </c>
      <c r="M118" s="1">
        <f t="shared" si="85"/>
        <v>117650</v>
      </c>
      <c r="N118" s="1">
        <f t="shared" si="72"/>
        <v>1411800</v>
      </c>
    </row>
    <row r="119" spans="1:14" ht="12.75">
      <c r="A119" s="3" t="s">
        <v>19</v>
      </c>
      <c r="B119" s="1">
        <f>SUM(0.06*M62)</f>
        <v>154042.5</v>
      </c>
      <c r="C119" s="1">
        <f>SUM(0.06*B109)</f>
        <v>154042.5</v>
      </c>
      <c r="D119" s="1">
        <f aca="true" t="shared" si="86" ref="D119:M119">SUM(0.06*C109)</f>
        <v>154042.5</v>
      </c>
      <c r="E119" s="1">
        <f t="shared" si="86"/>
        <v>154042.5</v>
      </c>
      <c r="F119" s="1">
        <f t="shared" si="86"/>
        <v>154042.5</v>
      </c>
      <c r="G119" s="1">
        <f t="shared" si="86"/>
        <v>154042.5</v>
      </c>
      <c r="H119" s="1">
        <f t="shared" si="86"/>
        <v>154042.5</v>
      </c>
      <c r="I119" s="1">
        <f t="shared" si="86"/>
        <v>154042.5</v>
      </c>
      <c r="J119" s="1">
        <f t="shared" si="86"/>
        <v>154042.5</v>
      </c>
      <c r="K119" s="1">
        <f t="shared" si="86"/>
        <v>154042.5</v>
      </c>
      <c r="L119" s="1">
        <f t="shared" si="86"/>
        <v>154042.5</v>
      </c>
      <c r="M119" s="1">
        <f t="shared" si="86"/>
        <v>154042.5</v>
      </c>
      <c r="N119" s="1">
        <f t="shared" si="72"/>
        <v>1848510</v>
      </c>
    </row>
    <row r="120" spans="1:14" ht="12.75">
      <c r="A120" t="s">
        <v>17</v>
      </c>
      <c r="B120" s="1">
        <v>7500</v>
      </c>
      <c r="C120" s="1">
        <v>7500</v>
      </c>
      <c r="D120" s="1">
        <v>7500</v>
      </c>
      <c r="E120" s="1">
        <v>7500</v>
      </c>
      <c r="F120" s="1">
        <v>7500</v>
      </c>
      <c r="G120" s="1">
        <v>7500</v>
      </c>
      <c r="H120" s="1">
        <v>7500</v>
      </c>
      <c r="I120" s="1">
        <v>7500</v>
      </c>
      <c r="J120" s="1">
        <v>7500</v>
      </c>
      <c r="K120" s="1">
        <v>7500</v>
      </c>
      <c r="L120" s="1">
        <v>7500</v>
      </c>
      <c r="M120" s="1">
        <v>7500</v>
      </c>
      <c r="N120" s="1">
        <f t="shared" si="72"/>
        <v>90000</v>
      </c>
    </row>
    <row r="121" spans="1:14" ht="12.75">
      <c r="A121" t="s">
        <v>18</v>
      </c>
      <c r="B121" s="1">
        <f>SUM(0.04*B117)</f>
        <v>18824</v>
      </c>
      <c r="C121" s="1">
        <f aca="true" t="shared" si="87" ref="C121:M121">SUM(0.04*C117)</f>
        <v>18824</v>
      </c>
      <c r="D121" s="1">
        <f t="shared" si="87"/>
        <v>18824</v>
      </c>
      <c r="E121" s="1">
        <f t="shared" si="87"/>
        <v>18824</v>
      </c>
      <c r="F121" s="1">
        <f t="shared" si="87"/>
        <v>18824</v>
      </c>
      <c r="G121" s="1">
        <f t="shared" si="87"/>
        <v>18824</v>
      </c>
      <c r="H121" s="1">
        <f t="shared" si="87"/>
        <v>18824</v>
      </c>
      <c r="I121" s="1">
        <f t="shared" si="87"/>
        <v>18824</v>
      </c>
      <c r="J121" s="1">
        <f t="shared" si="87"/>
        <v>18824</v>
      </c>
      <c r="K121" s="1">
        <f t="shared" si="87"/>
        <v>18824</v>
      </c>
      <c r="L121" s="1">
        <f t="shared" si="87"/>
        <v>18824</v>
      </c>
      <c r="M121" s="1">
        <f t="shared" si="87"/>
        <v>18824</v>
      </c>
      <c r="N121" s="1">
        <f t="shared" si="72"/>
        <v>225888</v>
      </c>
    </row>
    <row r="122" spans="1:14" ht="12.75">
      <c r="A122" t="s">
        <v>20</v>
      </c>
      <c r="B122" s="1">
        <v>7500</v>
      </c>
      <c r="C122" s="1">
        <v>7500</v>
      </c>
      <c r="D122" s="1">
        <v>7500</v>
      </c>
      <c r="E122" s="1">
        <v>7500</v>
      </c>
      <c r="F122" s="1">
        <v>7500</v>
      </c>
      <c r="G122" s="1">
        <v>7500</v>
      </c>
      <c r="H122" s="1">
        <v>7500</v>
      </c>
      <c r="I122" s="1">
        <v>7500</v>
      </c>
      <c r="J122" s="1">
        <v>7500</v>
      </c>
      <c r="K122" s="1">
        <v>7500</v>
      </c>
      <c r="L122" s="1">
        <v>7500</v>
      </c>
      <c r="M122" s="1">
        <v>7500</v>
      </c>
      <c r="N122" s="1">
        <f t="shared" si="72"/>
        <v>90000</v>
      </c>
    </row>
    <row r="123" spans="1:14" ht="12.75">
      <c r="A123" t="s">
        <v>52</v>
      </c>
      <c r="B123" s="1">
        <f>SUM(147569*0.35)</f>
        <v>51649.149999999994</v>
      </c>
      <c r="C123" s="1">
        <f>SUM(B123)</f>
        <v>51649.149999999994</v>
      </c>
      <c r="D123" s="1">
        <f aca="true" t="shared" si="88" ref="D123:M123">SUM(C123)</f>
        <v>51649.149999999994</v>
      </c>
      <c r="E123" s="1">
        <f t="shared" si="88"/>
        <v>51649.149999999994</v>
      </c>
      <c r="F123" s="1">
        <f t="shared" si="88"/>
        <v>51649.149999999994</v>
      </c>
      <c r="G123" s="1">
        <f t="shared" si="88"/>
        <v>51649.149999999994</v>
      </c>
      <c r="H123" s="1">
        <f t="shared" si="88"/>
        <v>51649.149999999994</v>
      </c>
      <c r="I123" s="1">
        <f t="shared" si="88"/>
        <v>51649.149999999994</v>
      </c>
      <c r="J123" s="1">
        <f t="shared" si="88"/>
        <v>51649.149999999994</v>
      </c>
      <c r="K123" s="1">
        <f t="shared" si="88"/>
        <v>51649.149999999994</v>
      </c>
      <c r="L123" s="1">
        <f t="shared" si="88"/>
        <v>51649.149999999994</v>
      </c>
      <c r="M123" s="1">
        <f t="shared" si="88"/>
        <v>51649.149999999994</v>
      </c>
      <c r="N123" s="1">
        <f t="shared" si="72"/>
        <v>619789.8</v>
      </c>
    </row>
    <row r="124" spans="1:14" ht="12.75">
      <c r="A124" t="s">
        <v>25</v>
      </c>
      <c r="B124" s="1">
        <f>SUM(147569*0.4)</f>
        <v>59027.600000000006</v>
      </c>
      <c r="C124" s="1">
        <f>SUM(B124)</f>
        <v>59027.600000000006</v>
      </c>
      <c r="D124" s="1">
        <f aca="true" t="shared" si="89" ref="D124:M124">SUM(C124)</f>
        <v>59027.600000000006</v>
      </c>
      <c r="E124" s="1">
        <f t="shared" si="89"/>
        <v>59027.600000000006</v>
      </c>
      <c r="F124" s="1">
        <f t="shared" si="89"/>
        <v>59027.600000000006</v>
      </c>
      <c r="G124" s="1">
        <f t="shared" si="89"/>
        <v>59027.600000000006</v>
      </c>
      <c r="H124" s="1">
        <f t="shared" si="89"/>
        <v>59027.600000000006</v>
      </c>
      <c r="I124" s="1">
        <f t="shared" si="89"/>
        <v>59027.600000000006</v>
      </c>
      <c r="J124" s="1">
        <f t="shared" si="89"/>
        <v>59027.600000000006</v>
      </c>
      <c r="K124" s="1">
        <f t="shared" si="89"/>
        <v>59027.600000000006</v>
      </c>
      <c r="L124" s="1">
        <f t="shared" si="89"/>
        <v>59027.600000000006</v>
      </c>
      <c r="M124" s="1">
        <f t="shared" si="89"/>
        <v>59027.600000000006</v>
      </c>
      <c r="N124" s="1">
        <f t="shared" si="72"/>
        <v>708331.1999999998</v>
      </c>
    </row>
    <row r="125" spans="1:14" ht="12.75">
      <c r="A125" t="s">
        <v>21</v>
      </c>
      <c r="B125" s="1">
        <f>SUM(8000+SUM(300000/12))</f>
        <v>33000</v>
      </c>
      <c r="C125" s="1">
        <f aca="true" t="shared" si="90" ref="C125:M125">SUM(8000+SUM(300000/12))</f>
        <v>33000</v>
      </c>
      <c r="D125" s="1">
        <f t="shared" si="90"/>
        <v>33000</v>
      </c>
      <c r="E125" s="1">
        <f t="shared" si="90"/>
        <v>33000</v>
      </c>
      <c r="F125" s="1">
        <f t="shared" si="90"/>
        <v>33000</v>
      </c>
      <c r="G125" s="1">
        <f t="shared" si="90"/>
        <v>33000</v>
      </c>
      <c r="H125" s="1">
        <f t="shared" si="90"/>
        <v>33000</v>
      </c>
      <c r="I125" s="1">
        <f t="shared" si="90"/>
        <v>33000</v>
      </c>
      <c r="J125" s="1">
        <f t="shared" si="90"/>
        <v>33000</v>
      </c>
      <c r="K125" s="1">
        <f t="shared" si="90"/>
        <v>33000</v>
      </c>
      <c r="L125" s="1">
        <f t="shared" si="90"/>
        <v>33000</v>
      </c>
      <c r="M125" s="1">
        <f t="shared" si="90"/>
        <v>33000</v>
      </c>
      <c r="N125" s="1">
        <f t="shared" si="72"/>
        <v>396000</v>
      </c>
    </row>
    <row r="126" spans="1:14" ht="12.75">
      <c r="A126" t="s">
        <v>22</v>
      </c>
      <c r="B126" s="1">
        <v>15000</v>
      </c>
      <c r="C126" s="1">
        <v>15000</v>
      </c>
      <c r="D126" s="1">
        <v>15000</v>
      </c>
      <c r="E126" s="1">
        <v>15000</v>
      </c>
      <c r="F126" s="1">
        <v>15000</v>
      </c>
      <c r="G126" s="1">
        <v>15000</v>
      </c>
      <c r="H126" s="1">
        <v>15000</v>
      </c>
      <c r="I126" s="1">
        <v>15000</v>
      </c>
      <c r="J126" s="1">
        <v>15000</v>
      </c>
      <c r="K126" s="1">
        <v>15000</v>
      </c>
      <c r="L126" s="1">
        <v>15000</v>
      </c>
      <c r="M126" s="1">
        <v>15000</v>
      </c>
      <c r="N126" s="1">
        <f t="shared" si="72"/>
        <v>180000</v>
      </c>
    </row>
    <row r="127" spans="1:14" ht="12.75">
      <c r="A127" t="s">
        <v>23</v>
      </c>
      <c r="B127" s="1">
        <v>5000</v>
      </c>
      <c r="C127" s="1">
        <v>5000</v>
      </c>
      <c r="D127" s="1">
        <v>5000</v>
      </c>
      <c r="E127" s="1">
        <v>5000</v>
      </c>
      <c r="F127" s="1">
        <v>5000</v>
      </c>
      <c r="G127" s="1">
        <v>5000</v>
      </c>
      <c r="H127" s="1">
        <v>5000</v>
      </c>
      <c r="I127" s="1">
        <v>5000</v>
      </c>
      <c r="J127" s="1">
        <v>5000</v>
      </c>
      <c r="K127" s="1">
        <v>5000</v>
      </c>
      <c r="L127" s="1">
        <v>5000</v>
      </c>
      <c r="M127" s="1">
        <v>5000</v>
      </c>
      <c r="N127" s="1">
        <f t="shared" si="72"/>
        <v>60000</v>
      </c>
    </row>
    <row r="128" spans="1:14" ht="12.75">
      <c r="A128" t="s">
        <v>26</v>
      </c>
      <c r="B128" s="1">
        <f>SUM(B100*3.5*30*3.5)</f>
        <v>10290</v>
      </c>
      <c r="C128" s="1">
        <f aca="true" t="shared" si="91" ref="C128:M128">SUM(C100*3.5*30*3.5)</f>
        <v>10290</v>
      </c>
      <c r="D128" s="1">
        <f t="shared" si="91"/>
        <v>10290</v>
      </c>
      <c r="E128" s="1">
        <f t="shared" si="91"/>
        <v>10290</v>
      </c>
      <c r="F128" s="1">
        <f t="shared" si="91"/>
        <v>10290</v>
      </c>
      <c r="G128" s="1">
        <f t="shared" si="91"/>
        <v>10290</v>
      </c>
      <c r="H128" s="1">
        <f t="shared" si="91"/>
        <v>10290</v>
      </c>
      <c r="I128" s="1">
        <f t="shared" si="91"/>
        <v>10290</v>
      </c>
      <c r="J128" s="1">
        <f t="shared" si="91"/>
        <v>10290</v>
      </c>
      <c r="K128" s="1">
        <f t="shared" si="91"/>
        <v>10290</v>
      </c>
      <c r="L128" s="1">
        <f t="shared" si="91"/>
        <v>10290</v>
      </c>
      <c r="M128" s="1">
        <f t="shared" si="91"/>
        <v>10290</v>
      </c>
      <c r="N128" s="1">
        <f t="shared" si="72"/>
        <v>123480</v>
      </c>
    </row>
    <row r="129" spans="1:14" ht="12.75">
      <c r="A129" t="s">
        <v>53</v>
      </c>
      <c r="B129" s="1">
        <v>10000</v>
      </c>
      <c r="C129" s="1">
        <v>10000</v>
      </c>
      <c r="D129" s="1">
        <v>10000</v>
      </c>
      <c r="E129" s="1">
        <v>10000</v>
      </c>
      <c r="F129" s="1">
        <v>10000</v>
      </c>
      <c r="G129" s="1">
        <v>10000</v>
      </c>
      <c r="H129" s="1">
        <v>10000</v>
      </c>
      <c r="I129" s="1">
        <v>10000</v>
      </c>
      <c r="J129" s="1">
        <v>10000</v>
      </c>
      <c r="K129" s="1">
        <v>10000</v>
      </c>
      <c r="L129" s="1">
        <v>10000</v>
      </c>
      <c r="M129" s="1">
        <v>10000</v>
      </c>
      <c r="N129" s="1">
        <f t="shared" si="72"/>
        <v>120000</v>
      </c>
    </row>
    <row r="130" spans="1:14" ht="12.75">
      <c r="A130" t="s">
        <v>24</v>
      </c>
      <c r="B130" s="1">
        <f>SUM(0.05*(SUM(B115:B127)))</f>
        <v>72914.6625</v>
      </c>
      <c r="C130" s="1">
        <f aca="true" t="shared" si="92" ref="C130:M130">SUM(0.05*(SUM(C115:C127)))</f>
        <v>72914.6625</v>
      </c>
      <c r="D130" s="1">
        <f t="shared" si="92"/>
        <v>72914.6625</v>
      </c>
      <c r="E130" s="1">
        <f t="shared" si="92"/>
        <v>72914.6625</v>
      </c>
      <c r="F130" s="1">
        <f t="shared" si="92"/>
        <v>72914.6625</v>
      </c>
      <c r="G130" s="1">
        <f t="shared" si="92"/>
        <v>72914.6625</v>
      </c>
      <c r="H130" s="1">
        <f t="shared" si="92"/>
        <v>72914.6625</v>
      </c>
      <c r="I130" s="1">
        <f t="shared" si="92"/>
        <v>72914.6625</v>
      </c>
      <c r="J130" s="1">
        <f t="shared" si="92"/>
        <v>72914.6625</v>
      </c>
      <c r="K130" s="1">
        <f t="shared" si="92"/>
        <v>72914.6625</v>
      </c>
      <c r="L130" s="1">
        <f t="shared" si="92"/>
        <v>72914.6625</v>
      </c>
      <c r="M130" s="1">
        <f t="shared" si="92"/>
        <v>72914.6625</v>
      </c>
      <c r="N130" s="1">
        <f t="shared" si="72"/>
        <v>874975.9499999998</v>
      </c>
    </row>
    <row r="131" spans="1:14" ht="12.75">
      <c r="A131" s="2" t="s">
        <v>27</v>
      </c>
      <c r="B131" s="1">
        <f aca="true" t="shared" si="93" ref="B131:M131">SUM(B117:B130)</f>
        <v>1032997.9125</v>
      </c>
      <c r="C131" s="1">
        <f t="shared" si="93"/>
        <v>1032997.9125</v>
      </c>
      <c r="D131" s="1">
        <f t="shared" si="93"/>
        <v>1032997.9125</v>
      </c>
      <c r="E131" s="1">
        <f t="shared" si="93"/>
        <v>1032997.9125</v>
      </c>
      <c r="F131" s="1">
        <f t="shared" si="93"/>
        <v>1032997.9125</v>
      </c>
      <c r="G131" s="1">
        <f t="shared" si="93"/>
        <v>1032997.9125</v>
      </c>
      <c r="H131" s="1">
        <f t="shared" si="93"/>
        <v>1032997.9125</v>
      </c>
      <c r="I131" s="1">
        <f t="shared" si="93"/>
        <v>1032997.9125</v>
      </c>
      <c r="J131" s="1">
        <f t="shared" si="93"/>
        <v>1032997.9125</v>
      </c>
      <c r="K131" s="1">
        <f t="shared" si="93"/>
        <v>1032997.9125</v>
      </c>
      <c r="L131" s="1">
        <f t="shared" si="93"/>
        <v>1032997.9125</v>
      </c>
      <c r="M131" s="1">
        <f t="shared" si="93"/>
        <v>1032997.9125</v>
      </c>
      <c r="N131" s="1">
        <f t="shared" si="72"/>
        <v>12395974.949999997</v>
      </c>
    </row>
    <row r="132" spans="2:14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 t="s">
        <v>28</v>
      </c>
    </row>
    <row r="133" spans="1:14" ht="12.75">
      <c r="A133" t="s">
        <v>36</v>
      </c>
      <c r="B133" s="1">
        <f aca="true" t="shared" si="94" ref="B133:M133">SUM(B115+B131)</f>
        <v>1551497.9125</v>
      </c>
      <c r="C133" s="1">
        <f t="shared" si="94"/>
        <v>1551497.9125</v>
      </c>
      <c r="D133" s="1">
        <f t="shared" si="94"/>
        <v>1551497.9125</v>
      </c>
      <c r="E133" s="1">
        <f t="shared" si="94"/>
        <v>1551497.9125</v>
      </c>
      <c r="F133" s="1">
        <f t="shared" si="94"/>
        <v>1551497.9125</v>
      </c>
      <c r="G133" s="1">
        <f t="shared" si="94"/>
        <v>1551497.9125</v>
      </c>
      <c r="H133" s="1">
        <f t="shared" si="94"/>
        <v>1551497.9125</v>
      </c>
      <c r="I133" s="1">
        <f t="shared" si="94"/>
        <v>1551497.9125</v>
      </c>
      <c r="J133" s="1">
        <f t="shared" si="94"/>
        <v>1551497.9125</v>
      </c>
      <c r="K133" s="1">
        <f t="shared" si="94"/>
        <v>1551497.9125</v>
      </c>
      <c r="L133" s="1">
        <f t="shared" si="94"/>
        <v>1551497.9125</v>
      </c>
      <c r="M133" s="1">
        <f t="shared" si="94"/>
        <v>1551497.9125</v>
      </c>
      <c r="N133" s="1">
        <f t="shared" si="72"/>
        <v>18617974.95</v>
      </c>
    </row>
    <row r="134" spans="2:14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 t="s">
        <v>28</v>
      </c>
    </row>
    <row r="135" spans="1:14" ht="12.75">
      <c r="A135" s="2" t="s">
        <v>30</v>
      </c>
      <c r="B135" s="1">
        <f>SUM(L62-B133)</f>
        <v>1015877.0874999999</v>
      </c>
      <c r="C135" s="1">
        <f>SUM(M62-C133)</f>
        <v>1015877.0874999999</v>
      </c>
      <c r="D135" s="1">
        <f>SUM(B109-D133)</f>
        <v>1015877.0874999999</v>
      </c>
      <c r="E135" s="1">
        <f aca="true" t="shared" si="95" ref="E135:M135">SUM(C109-E133)</f>
        <v>1015877.0874999999</v>
      </c>
      <c r="F135" s="1">
        <f t="shared" si="95"/>
        <v>1015877.0874999999</v>
      </c>
      <c r="G135" s="1">
        <f t="shared" si="95"/>
        <v>1015877.0874999999</v>
      </c>
      <c r="H135" s="1">
        <f t="shared" si="95"/>
        <v>1015877.0874999999</v>
      </c>
      <c r="I135" s="1">
        <f t="shared" si="95"/>
        <v>1015877.0874999999</v>
      </c>
      <c r="J135" s="1">
        <f t="shared" si="95"/>
        <v>1015877.0874999999</v>
      </c>
      <c r="K135" s="1">
        <f t="shared" si="95"/>
        <v>1015877.0874999999</v>
      </c>
      <c r="L135" s="1">
        <f t="shared" si="95"/>
        <v>1015877.0874999999</v>
      </c>
      <c r="M135" s="1">
        <f t="shared" si="95"/>
        <v>1015877.0874999999</v>
      </c>
      <c r="N135" s="1">
        <f>SUM(B135:M135)</f>
        <v>12190525.050000003</v>
      </c>
    </row>
    <row r="136" spans="1:14" ht="12.75">
      <c r="A136" t="s">
        <v>29</v>
      </c>
      <c r="B136" s="1">
        <v>766170</v>
      </c>
      <c r="C136" s="1">
        <f>SUM(B136)</f>
        <v>766170</v>
      </c>
      <c r="D136" s="1">
        <f aca="true" t="shared" si="96" ref="D136:M136">SUM(C136)</f>
        <v>766170</v>
      </c>
      <c r="E136" s="1">
        <f t="shared" si="96"/>
        <v>766170</v>
      </c>
      <c r="F136" s="1">
        <f t="shared" si="96"/>
        <v>766170</v>
      </c>
      <c r="G136" s="1">
        <f t="shared" si="96"/>
        <v>766170</v>
      </c>
      <c r="H136" s="1">
        <f t="shared" si="96"/>
        <v>766170</v>
      </c>
      <c r="I136" s="1">
        <f t="shared" si="96"/>
        <v>766170</v>
      </c>
      <c r="J136" s="1">
        <f t="shared" si="96"/>
        <v>766170</v>
      </c>
      <c r="K136" s="1">
        <f t="shared" si="96"/>
        <v>766170</v>
      </c>
      <c r="L136" s="1">
        <f t="shared" si="96"/>
        <v>766170</v>
      </c>
      <c r="M136" s="1">
        <f t="shared" si="96"/>
        <v>766170</v>
      </c>
      <c r="N136" s="1">
        <f>SUM(B136:M136)</f>
        <v>9194040</v>
      </c>
    </row>
    <row r="137" spans="1:14" ht="12.75">
      <c r="A137" s="2" t="s">
        <v>31</v>
      </c>
      <c r="B137" s="6">
        <f aca="true" t="shared" si="97" ref="B137:M137">SUM(B135-B136)</f>
        <v>249707.0874999999</v>
      </c>
      <c r="C137" s="6">
        <f t="shared" si="97"/>
        <v>249707.0874999999</v>
      </c>
      <c r="D137" s="6">
        <f t="shared" si="97"/>
        <v>249707.0874999999</v>
      </c>
      <c r="E137" s="6">
        <f t="shared" si="97"/>
        <v>249707.0874999999</v>
      </c>
      <c r="F137" s="6">
        <f t="shared" si="97"/>
        <v>249707.0874999999</v>
      </c>
      <c r="G137" s="6">
        <f t="shared" si="97"/>
        <v>249707.0874999999</v>
      </c>
      <c r="H137" s="6">
        <f t="shared" si="97"/>
        <v>249707.0874999999</v>
      </c>
      <c r="I137" s="6">
        <f t="shared" si="97"/>
        <v>249707.0874999999</v>
      </c>
      <c r="J137" s="6">
        <f t="shared" si="97"/>
        <v>249707.0874999999</v>
      </c>
      <c r="K137" s="6">
        <f t="shared" si="97"/>
        <v>249707.0874999999</v>
      </c>
      <c r="L137" s="6">
        <f t="shared" si="97"/>
        <v>249707.0874999999</v>
      </c>
      <c r="M137" s="6">
        <f t="shared" si="97"/>
        <v>249707.0874999999</v>
      </c>
      <c r="N137" s="6">
        <f>SUM(B137:M137)</f>
        <v>2996485.049999999</v>
      </c>
    </row>
    <row r="138" spans="1:14" ht="12.75">
      <c r="A138" s="2" t="s">
        <v>39</v>
      </c>
      <c r="B138" s="6">
        <f>SUM(B137+N90)</f>
        <v>87178.19499999704</v>
      </c>
      <c r="C138" s="6">
        <f aca="true" t="shared" si="98" ref="C138:M138">SUM(B138+C137)</f>
        <v>336885.28249999695</v>
      </c>
      <c r="D138" s="6">
        <f t="shared" si="98"/>
        <v>586592.3699999969</v>
      </c>
      <c r="E138" s="6">
        <f t="shared" si="98"/>
        <v>836299.4574999968</v>
      </c>
      <c r="F138" s="6">
        <f t="shared" si="98"/>
        <v>1086006.5449999967</v>
      </c>
      <c r="G138" s="6">
        <f t="shared" si="98"/>
        <v>1335713.6324999966</v>
      </c>
      <c r="H138" s="6">
        <f t="shared" si="98"/>
        <v>1585420.7199999965</v>
      </c>
      <c r="I138" s="6">
        <f t="shared" si="98"/>
        <v>1835127.8074999964</v>
      </c>
      <c r="J138" s="6">
        <f t="shared" si="98"/>
        <v>2084834.8949999963</v>
      </c>
      <c r="K138" s="6">
        <f t="shared" si="98"/>
        <v>2334541.982499996</v>
      </c>
      <c r="L138" s="6">
        <f t="shared" si="98"/>
        <v>2584249.069999996</v>
      </c>
      <c r="M138" s="6">
        <f t="shared" si="98"/>
        <v>2833956.157499996</v>
      </c>
      <c r="N138" s="6">
        <f>SUM(M138)</f>
        <v>2833956.157499996</v>
      </c>
    </row>
    <row r="142" spans="1:3" ht="12.75">
      <c r="A142" t="s">
        <v>43</v>
      </c>
      <c r="C142" t="s">
        <v>28</v>
      </c>
    </row>
    <row r="143" spans="2:14" s="2" customFormat="1" ht="12.75">
      <c r="B143" s="6">
        <v>37</v>
      </c>
      <c r="C143" s="6">
        <f>SUM(B143+1)</f>
        <v>38</v>
      </c>
      <c r="D143" s="6">
        <f aca="true" t="shared" si="99" ref="D143:M143">SUM(C143+1)</f>
        <v>39</v>
      </c>
      <c r="E143" s="6">
        <f t="shared" si="99"/>
        <v>40</v>
      </c>
      <c r="F143" s="6">
        <f t="shared" si="99"/>
        <v>41</v>
      </c>
      <c r="G143" s="6">
        <f t="shared" si="99"/>
        <v>42</v>
      </c>
      <c r="H143" s="6">
        <f t="shared" si="99"/>
        <v>43</v>
      </c>
      <c r="I143" s="6">
        <f t="shared" si="99"/>
        <v>44</v>
      </c>
      <c r="J143" s="6">
        <f t="shared" si="99"/>
        <v>45</v>
      </c>
      <c r="K143" s="6">
        <f t="shared" si="99"/>
        <v>46</v>
      </c>
      <c r="L143" s="6">
        <f t="shared" si="99"/>
        <v>47</v>
      </c>
      <c r="M143" s="6">
        <f t="shared" si="99"/>
        <v>48</v>
      </c>
      <c r="N143" s="7" t="s">
        <v>34</v>
      </c>
    </row>
    <row r="144" spans="1:14" ht="12.75">
      <c r="A144" t="s">
        <v>0</v>
      </c>
      <c r="B144" s="1">
        <v>1000</v>
      </c>
      <c r="C144" s="1">
        <f>SUM(B144)</f>
        <v>1000</v>
      </c>
      <c r="D144" s="1">
        <f aca="true" t="shared" si="100" ref="D144:M144">SUM(C144)</f>
        <v>1000</v>
      </c>
      <c r="E144" s="1">
        <f t="shared" si="100"/>
        <v>1000</v>
      </c>
      <c r="F144" s="1">
        <f t="shared" si="100"/>
        <v>1000</v>
      </c>
      <c r="G144" s="1">
        <f t="shared" si="100"/>
        <v>1000</v>
      </c>
      <c r="H144" s="1">
        <f t="shared" si="100"/>
        <v>1000</v>
      </c>
      <c r="I144" s="1">
        <f t="shared" si="100"/>
        <v>1000</v>
      </c>
      <c r="J144" s="1">
        <f t="shared" si="100"/>
        <v>1000</v>
      </c>
      <c r="K144" s="1">
        <f t="shared" si="100"/>
        <v>1000</v>
      </c>
      <c r="L144" s="1">
        <f t="shared" si="100"/>
        <v>1000</v>
      </c>
      <c r="M144" s="1">
        <f t="shared" si="100"/>
        <v>1000</v>
      </c>
      <c r="N144" s="1">
        <f>SUM(B144:M144)</f>
        <v>12000</v>
      </c>
    </row>
    <row r="145" spans="1:14" ht="12.75">
      <c r="A145" t="s">
        <v>1</v>
      </c>
      <c r="B145" s="1">
        <v>1600</v>
      </c>
      <c r="C145" s="1">
        <f>SUM(B145)</f>
        <v>1600</v>
      </c>
      <c r="D145" s="1">
        <f aca="true" t="shared" si="101" ref="D145:M145">SUM(C145)</f>
        <v>1600</v>
      </c>
      <c r="E145" s="1">
        <f t="shared" si="101"/>
        <v>1600</v>
      </c>
      <c r="F145" s="1">
        <f t="shared" si="101"/>
        <v>1600</v>
      </c>
      <c r="G145" s="1">
        <f t="shared" si="101"/>
        <v>1600</v>
      </c>
      <c r="H145" s="1">
        <f t="shared" si="101"/>
        <v>1600</v>
      </c>
      <c r="I145" s="1">
        <f t="shared" si="101"/>
        <v>1600</v>
      </c>
      <c r="J145" s="1">
        <f t="shared" si="101"/>
        <v>1600</v>
      </c>
      <c r="K145" s="1">
        <f t="shared" si="101"/>
        <v>1600</v>
      </c>
      <c r="L145" s="1">
        <f t="shared" si="101"/>
        <v>1600</v>
      </c>
      <c r="M145" s="1">
        <f t="shared" si="101"/>
        <v>1600</v>
      </c>
      <c r="N145" s="1" t="s">
        <v>28</v>
      </c>
    </row>
    <row r="146" spans="1:14" ht="12.75">
      <c r="A146" t="s">
        <v>48</v>
      </c>
      <c r="B146" s="1">
        <f>SUM(B144*0.4)</f>
        <v>400</v>
      </c>
      <c r="C146" s="1">
        <f aca="true" t="shared" si="102" ref="C146:M146">SUM(C144*0.4)</f>
        <v>400</v>
      </c>
      <c r="D146" s="1">
        <f t="shared" si="102"/>
        <v>400</v>
      </c>
      <c r="E146" s="1">
        <f t="shared" si="102"/>
        <v>400</v>
      </c>
      <c r="F146" s="1">
        <f t="shared" si="102"/>
        <v>400</v>
      </c>
      <c r="G146" s="1">
        <f t="shared" si="102"/>
        <v>400</v>
      </c>
      <c r="H146" s="1">
        <f t="shared" si="102"/>
        <v>400</v>
      </c>
      <c r="I146" s="1">
        <f t="shared" si="102"/>
        <v>400</v>
      </c>
      <c r="J146" s="1">
        <f t="shared" si="102"/>
        <v>400</v>
      </c>
      <c r="K146" s="1">
        <f t="shared" si="102"/>
        <v>400</v>
      </c>
      <c r="L146" s="1">
        <f t="shared" si="102"/>
        <v>400</v>
      </c>
      <c r="M146" s="1">
        <f t="shared" si="102"/>
        <v>400</v>
      </c>
      <c r="N146" s="1">
        <f>SUM(B146:M146)</f>
        <v>4800</v>
      </c>
    </row>
    <row r="147" spans="1:13" ht="12.75">
      <c r="A147" t="s">
        <v>45</v>
      </c>
      <c r="B147" s="1">
        <v>600</v>
      </c>
      <c r="C147" s="1">
        <v>600</v>
      </c>
      <c r="D147" s="1">
        <v>600</v>
      </c>
      <c r="E147" s="1">
        <v>600</v>
      </c>
      <c r="F147" s="1">
        <v>600</v>
      </c>
      <c r="G147" s="1">
        <v>600</v>
      </c>
      <c r="H147" s="1">
        <v>600</v>
      </c>
      <c r="I147" s="1">
        <v>600</v>
      </c>
      <c r="J147" s="1">
        <v>600</v>
      </c>
      <c r="K147" s="1">
        <v>600</v>
      </c>
      <c r="L147" s="1">
        <v>600</v>
      </c>
      <c r="M147" s="1">
        <v>600</v>
      </c>
    </row>
    <row r="148" spans="1:13" ht="12.75">
      <c r="A148" t="s">
        <v>32</v>
      </c>
      <c r="B148" s="1">
        <v>28</v>
      </c>
      <c r="C148" s="1">
        <f>SUM(B148)</f>
        <v>28</v>
      </c>
      <c r="D148" s="1">
        <f aca="true" t="shared" si="103" ref="D148:M148">SUM(C148)</f>
        <v>28</v>
      </c>
      <c r="E148" s="1">
        <f t="shared" si="103"/>
        <v>28</v>
      </c>
      <c r="F148" s="1">
        <f t="shared" si="103"/>
        <v>28</v>
      </c>
      <c r="G148" s="1">
        <f t="shared" si="103"/>
        <v>28</v>
      </c>
      <c r="H148" s="1">
        <f t="shared" si="103"/>
        <v>28</v>
      </c>
      <c r="I148" s="1">
        <f t="shared" si="103"/>
        <v>28</v>
      </c>
      <c r="J148" s="1">
        <f t="shared" si="103"/>
        <v>28</v>
      </c>
      <c r="K148" s="1">
        <f t="shared" si="103"/>
        <v>28</v>
      </c>
      <c r="L148" s="1">
        <f t="shared" si="103"/>
        <v>28</v>
      </c>
      <c r="M148" s="1">
        <f t="shared" si="103"/>
        <v>28</v>
      </c>
    </row>
    <row r="149" spans="1:13" ht="12.75">
      <c r="A149" t="s">
        <v>33</v>
      </c>
      <c r="B149" s="1">
        <v>1250</v>
      </c>
      <c r="C149" s="1">
        <f>SUM(B149)</f>
        <v>1250</v>
      </c>
      <c r="D149" s="1">
        <f aca="true" t="shared" si="104" ref="D149:M149">SUM(C149)</f>
        <v>1250</v>
      </c>
      <c r="E149" s="1">
        <f t="shared" si="104"/>
        <v>1250</v>
      </c>
      <c r="F149" s="1">
        <f t="shared" si="104"/>
        <v>1250</v>
      </c>
      <c r="G149" s="1">
        <f t="shared" si="104"/>
        <v>1250</v>
      </c>
      <c r="H149" s="1">
        <f t="shared" si="104"/>
        <v>1250</v>
      </c>
      <c r="I149" s="1">
        <f t="shared" si="104"/>
        <v>1250</v>
      </c>
      <c r="J149" s="1">
        <f t="shared" si="104"/>
        <v>1250</v>
      </c>
      <c r="K149" s="1">
        <f t="shared" si="104"/>
        <v>1250</v>
      </c>
      <c r="L149" s="1">
        <f t="shared" si="104"/>
        <v>1250</v>
      </c>
      <c r="M149" s="1">
        <f t="shared" si="104"/>
        <v>1250</v>
      </c>
    </row>
    <row r="150" spans="1:7" ht="12.75">
      <c r="A150" t="s">
        <v>3</v>
      </c>
      <c r="B150" s="1"/>
      <c r="C150" s="1"/>
      <c r="D150" s="1"/>
      <c r="E150" s="1"/>
      <c r="F150" s="1"/>
      <c r="G150" s="1"/>
    </row>
    <row r="151" spans="1:14" ht="12.75">
      <c r="A151" t="s">
        <v>4</v>
      </c>
      <c r="B151" s="1">
        <f>SUM(B144*B145*0.85)</f>
        <v>1360000</v>
      </c>
      <c r="C151" s="1">
        <f aca="true" t="shared" si="105" ref="C151:M151">SUM(C144*C145*0.85)</f>
        <v>1360000</v>
      </c>
      <c r="D151" s="1">
        <f t="shared" si="105"/>
        <v>1360000</v>
      </c>
      <c r="E151" s="1">
        <f t="shared" si="105"/>
        <v>1360000</v>
      </c>
      <c r="F151" s="1">
        <f t="shared" si="105"/>
        <v>1360000</v>
      </c>
      <c r="G151" s="1">
        <f t="shared" si="105"/>
        <v>1360000</v>
      </c>
      <c r="H151" s="1">
        <f t="shared" si="105"/>
        <v>1360000</v>
      </c>
      <c r="I151" s="1">
        <f t="shared" si="105"/>
        <v>1360000</v>
      </c>
      <c r="J151" s="1">
        <f t="shared" si="105"/>
        <v>1360000</v>
      </c>
      <c r="K151" s="1">
        <f t="shared" si="105"/>
        <v>1360000</v>
      </c>
      <c r="L151" s="1">
        <f t="shared" si="105"/>
        <v>1360000</v>
      </c>
      <c r="M151" s="1">
        <f t="shared" si="105"/>
        <v>1360000</v>
      </c>
      <c r="N151" s="1">
        <f aca="true" t="shared" si="106" ref="N151:N181">SUM(B151:M151)</f>
        <v>16320000</v>
      </c>
    </row>
    <row r="152" spans="1:14" ht="12.75">
      <c r="A152" t="s">
        <v>5</v>
      </c>
      <c r="B152" s="1">
        <f>SUM(B148*B149*30)</f>
        <v>1050000</v>
      </c>
      <c r="C152" s="1">
        <f aca="true" t="shared" si="107" ref="C152:M152">SUM(C148*C149*30)</f>
        <v>1050000</v>
      </c>
      <c r="D152" s="1">
        <f t="shared" si="107"/>
        <v>1050000</v>
      </c>
      <c r="E152" s="1">
        <f t="shared" si="107"/>
        <v>1050000</v>
      </c>
      <c r="F152" s="1">
        <f t="shared" si="107"/>
        <v>1050000</v>
      </c>
      <c r="G152" s="1">
        <f t="shared" si="107"/>
        <v>1050000</v>
      </c>
      <c r="H152" s="1">
        <f t="shared" si="107"/>
        <v>1050000</v>
      </c>
      <c r="I152" s="1">
        <f t="shared" si="107"/>
        <v>1050000</v>
      </c>
      <c r="J152" s="1">
        <f t="shared" si="107"/>
        <v>1050000</v>
      </c>
      <c r="K152" s="1">
        <f t="shared" si="107"/>
        <v>1050000</v>
      </c>
      <c r="L152" s="1">
        <f t="shared" si="107"/>
        <v>1050000</v>
      </c>
      <c r="M152" s="1">
        <f t="shared" si="107"/>
        <v>1050000</v>
      </c>
      <c r="N152" s="1">
        <f t="shared" si="106"/>
        <v>12600000</v>
      </c>
    </row>
    <row r="153" spans="1:14" ht="12.75">
      <c r="A153" t="s">
        <v>47</v>
      </c>
      <c r="B153" s="1">
        <f>SUM(B146*B147)</f>
        <v>240000</v>
      </c>
      <c r="C153" s="1">
        <f aca="true" t="shared" si="108" ref="C153:M153">SUM(C146*C147)</f>
        <v>240000</v>
      </c>
      <c r="D153" s="1">
        <f t="shared" si="108"/>
        <v>240000</v>
      </c>
      <c r="E153" s="1">
        <f t="shared" si="108"/>
        <v>240000</v>
      </c>
      <c r="F153" s="1">
        <f t="shared" si="108"/>
        <v>240000</v>
      </c>
      <c r="G153" s="1">
        <f t="shared" si="108"/>
        <v>240000</v>
      </c>
      <c r="H153" s="1">
        <f t="shared" si="108"/>
        <v>240000</v>
      </c>
      <c r="I153" s="1">
        <f t="shared" si="108"/>
        <v>240000</v>
      </c>
      <c r="J153" s="1">
        <f t="shared" si="108"/>
        <v>240000</v>
      </c>
      <c r="K153" s="1">
        <f t="shared" si="108"/>
        <v>240000</v>
      </c>
      <c r="L153" s="1">
        <f t="shared" si="108"/>
        <v>240000</v>
      </c>
      <c r="M153" s="1">
        <f t="shared" si="108"/>
        <v>240000</v>
      </c>
      <c r="N153" s="1">
        <f t="shared" si="106"/>
        <v>2880000</v>
      </c>
    </row>
    <row r="154" spans="1:14" ht="12.75">
      <c r="A154" t="s">
        <v>50</v>
      </c>
      <c r="B154" s="1">
        <f>SUM(0.05*B152)</f>
        <v>52500</v>
      </c>
      <c r="C154" s="1">
        <f aca="true" t="shared" si="109" ref="C154:M154">SUM(0.05*C152)</f>
        <v>52500</v>
      </c>
      <c r="D154" s="1">
        <f t="shared" si="109"/>
        <v>52500</v>
      </c>
      <c r="E154" s="1">
        <f t="shared" si="109"/>
        <v>52500</v>
      </c>
      <c r="F154" s="1">
        <f t="shared" si="109"/>
        <v>52500</v>
      </c>
      <c r="G154" s="1">
        <f t="shared" si="109"/>
        <v>52500</v>
      </c>
      <c r="H154" s="1">
        <f t="shared" si="109"/>
        <v>52500</v>
      </c>
      <c r="I154" s="1">
        <f t="shared" si="109"/>
        <v>52500</v>
      </c>
      <c r="J154" s="1">
        <f t="shared" si="109"/>
        <v>52500</v>
      </c>
      <c r="K154" s="1">
        <f t="shared" si="109"/>
        <v>52500</v>
      </c>
      <c r="L154" s="1">
        <f t="shared" si="109"/>
        <v>52500</v>
      </c>
      <c r="M154" s="1">
        <f t="shared" si="109"/>
        <v>52500</v>
      </c>
      <c r="N154" s="1">
        <f t="shared" si="106"/>
        <v>630000</v>
      </c>
    </row>
    <row r="155" spans="1:14" ht="12.75">
      <c r="A155" t="s">
        <v>6</v>
      </c>
      <c r="B155" s="6">
        <f>SUM(B151:B154)</f>
        <v>2702500</v>
      </c>
      <c r="C155" s="6">
        <f aca="true" t="shared" si="110" ref="C155:M155">SUM(C151:C154)</f>
        <v>2702500</v>
      </c>
      <c r="D155" s="6">
        <f t="shared" si="110"/>
        <v>2702500</v>
      </c>
      <c r="E155" s="6">
        <f t="shared" si="110"/>
        <v>2702500</v>
      </c>
      <c r="F155" s="6">
        <f t="shared" si="110"/>
        <v>2702500</v>
      </c>
      <c r="G155" s="6">
        <f t="shared" si="110"/>
        <v>2702500</v>
      </c>
      <c r="H155" s="6">
        <f t="shared" si="110"/>
        <v>2702500</v>
      </c>
      <c r="I155" s="6">
        <f t="shared" si="110"/>
        <v>2702500</v>
      </c>
      <c r="J155" s="6">
        <f t="shared" si="110"/>
        <v>2702500</v>
      </c>
      <c r="K155" s="6">
        <f t="shared" si="110"/>
        <v>2702500</v>
      </c>
      <c r="L155" s="6">
        <f t="shared" si="110"/>
        <v>2702500</v>
      </c>
      <c r="M155" s="6">
        <f t="shared" si="110"/>
        <v>2702500</v>
      </c>
      <c r="N155" s="6">
        <f t="shared" si="106"/>
        <v>32430000</v>
      </c>
    </row>
    <row r="156" spans="1:14" ht="12.75">
      <c r="A156" t="s">
        <v>7</v>
      </c>
      <c r="B156" s="1">
        <f>SUM(B155*0.05)</f>
        <v>135125</v>
      </c>
      <c r="C156" s="1">
        <f aca="true" t="shared" si="111" ref="C156:M156">SUM(C155*0.05)</f>
        <v>135125</v>
      </c>
      <c r="D156" s="1">
        <f t="shared" si="111"/>
        <v>135125</v>
      </c>
      <c r="E156" s="1">
        <f t="shared" si="111"/>
        <v>135125</v>
      </c>
      <c r="F156" s="1">
        <f t="shared" si="111"/>
        <v>135125</v>
      </c>
      <c r="G156" s="1">
        <f t="shared" si="111"/>
        <v>135125</v>
      </c>
      <c r="H156" s="1">
        <f t="shared" si="111"/>
        <v>135125</v>
      </c>
      <c r="I156" s="1">
        <f t="shared" si="111"/>
        <v>135125</v>
      </c>
      <c r="J156" s="1">
        <f t="shared" si="111"/>
        <v>135125</v>
      </c>
      <c r="K156" s="1">
        <f t="shared" si="111"/>
        <v>135125</v>
      </c>
      <c r="L156" s="1">
        <f t="shared" si="111"/>
        <v>135125</v>
      </c>
      <c r="M156" s="1">
        <f t="shared" si="111"/>
        <v>135125</v>
      </c>
      <c r="N156" s="1">
        <f t="shared" si="106"/>
        <v>1621500</v>
      </c>
    </row>
    <row r="157" spans="1:14" ht="12.75">
      <c r="A157" s="2" t="s">
        <v>8</v>
      </c>
      <c r="B157" s="1">
        <f aca="true" t="shared" si="112" ref="B157:M157">SUM(B155-B156)</f>
        <v>2567375</v>
      </c>
      <c r="C157" s="1">
        <f t="shared" si="112"/>
        <v>2567375</v>
      </c>
      <c r="D157" s="1">
        <f t="shared" si="112"/>
        <v>2567375</v>
      </c>
      <c r="E157" s="1">
        <f t="shared" si="112"/>
        <v>2567375</v>
      </c>
      <c r="F157" s="1">
        <f t="shared" si="112"/>
        <v>2567375</v>
      </c>
      <c r="G157" s="1">
        <f t="shared" si="112"/>
        <v>2567375</v>
      </c>
      <c r="H157" s="1">
        <f t="shared" si="112"/>
        <v>2567375</v>
      </c>
      <c r="I157" s="1">
        <f t="shared" si="112"/>
        <v>2567375</v>
      </c>
      <c r="J157" s="1">
        <f t="shared" si="112"/>
        <v>2567375</v>
      </c>
      <c r="K157" s="1">
        <f t="shared" si="112"/>
        <v>2567375</v>
      </c>
      <c r="L157" s="1">
        <f t="shared" si="112"/>
        <v>2567375</v>
      </c>
      <c r="M157" s="1">
        <f t="shared" si="112"/>
        <v>2567375</v>
      </c>
      <c r="N157" s="1">
        <f t="shared" si="106"/>
        <v>30808500</v>
      </c>
    </row>
    <row r="158" spans="1:14" ht="12.75">
      <c r="A158" s="2" t="s">
        <v>9</v>
      </c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 t="s">
        <v>28</v>
      </c>
    </row>
    <row r="159" spans="1:14" ht="12.75">
      <c r="A159" s="3" t="s">
        <v>35</v>
      </c>
      <c r="B159" s="1">
        <f>SUM(300*B144)</f>
        <v>300000</v>
      </c>
      <c r="C159" s="1">
        <f aca="true" t="shared" si="113" ref="C159:M159">SUM(300*C144)</f>
        <v>300000</v>
      </c>
      <c r="D159" s="1">
        <f t="shared" si="113"/>
        <v>300000</v>
      </c>
      <c r="E159" s="1">
        <f t="shared" si="113"/>
        <v>300000</v>
      </c>
      <c r="F159" s="1">
        <f t="shared" si="113"/>
        <v>300000</v>
      </c>
      <c r="G159" s="1">
        <f t="shared" si="113"/>
        <v>300000</v>
      </c>
      <c r="H159" s="1">
        <f t="shared" si="113"/>
        <v>300000</v>
      </c>
      <c r="I159" s="1">
        <f t="shared" si="113"/>
        <v>300000</v>
      </c>
      <c r="J159" s="1">
        <f t="shared" si="113"/>
        <v>300000</v>
      </c>
      <c r="K159" s="1">
        <f t="shared" si="113"/>
        <v>300000</v>
      </c>
      <c r="L159" s="1">
        <f t="shared" si="113"/>
        <v>300000</v>
      </c>
      <c r="M159" s="1">
        <f t="shared" si="113"/>
        <v>300000</v>
      </c>
      <c r="N159" s="1">
        <f t="shared" si="106"/>
        <v>3600000</v>
      </c>
    </row>
    <row r="160" spans="1:14" ht="12.75">
      <c r="A160" t="s">
        <v>10</v>
      </c>
      <c r="B160" s="1">
        <f aca="true" t="shared" si="114" ref="B160:M160">SUM((B144*25)+(B148*30*75))</f>
        <v>88000</v>
      </c>
      <c r="C160" s="1">
        <f t="shared" si="114"/>
        <v>88000</v>
      </c>
      <c r="D160" s="1">
        <f t="shared" si="114"/>
        <v>88000</v>
      </c>
      <c r="E160" s="1">
        <f t="shared" si="114"/>
        <v>88000</v>
      </c>
      <c r="F160" s="1">
        <f t="shared" si="114"/>
        <v>88000</v>
      </c>
      <c r="G160" s="1">
        <f t="shared" si="114"/>
        <v>88000</v>
      </c>
      <c r="H160" s="1">
        <f t="shared" si="114"/>
        <v>88000</v>
      </c>
      <c r="I160" s="1">
        <f t="shared" si="114"/>
        <v>88000</v>
      </c>
      <c r="J160" s="1">
        <f t="shared" si="114"/>
        <v>88000</v>
      </c>
      <c r="K160" s="1">
        <f t="shared" si="114"/>
        <v>88000</v>
      </c>
      <c r="L160" s="1">
        <f t="shared" si="114"/>
        <v>88000</v>
      </c>
      <c r="M160" s="1">
        <f t="shared" si="114"/>
        <v>88000</v>
      </c>
      <c r="N160" s="1">
        <f t="shared" si="106"/>
        <v>1056000</v>
      </c>
    </row>
    <row r="161" spans="1:14" ht="12.75">
      <c r="A161" t="s">
        <v>11</v>
      </c>
      <c r="B161" s="1">
        <f>SUM(0.02*(SUM(B151:B153)))+SUM(0.05*B152)</f>
        <v>105500</v>
      </c>
      <c r="C161" s="1">
        <f aca="true" t="shared" si="115" ref="C161:M161">SUM(0.02*(SUM(C151:C153)))+SUM(0.05*C152)</f>
        <v>105500</v>
      </c>
      <c r="D161" s="1">
        <f t="shared" si="115"/>
        <v>105500</v>
      </c>
      <c r="E161" s="1">
        <f t="shared" si="115"/>
        <v>105500</v>
      </c>
      <c r="F161" s="1">
        <f t="shared" si="115"/>
        <v>105500</v>
      </c>
      <c r="G161" s="1">
        <f t="shared" si="115"/>
        <v>105500</v>
      </c>
      <c r="H161" s="1">
        <f t="shared" si="115"/>
        <v>105500</v>
      </c>
      <c r="I161" s="1">
        <f t="shared" si="115"/>
        <v>105500</v>
      </c>
      <c r="J161" s="1">
        <f t="shared" si="115"/>
        <v>105500</v>
      </c>
      <c r="K161" s="1">
        <f t="shared" si="115"/>
        <v>105500</v>
      </c>
      <c r="L161" s="1">
        <f t="shared" si="115"/>
        <v>105500</v>
      </c>
      <c r="M161" s="1">
        <f t="shared" si="115"/>
        <v>105500</v>
      </c>
      <c r="N161" s="1">
        <f t="shared" si="106"/>
        <v>1266000</v>
      </c>
    </row>
    <row r="162" spans="1:14" ht="12.75">
      <c r="A162" t="s">
        <v>12</v>
      </c>
      <c r="B162" s="1">
        <f>SUM(25*B144)</f>
        <v>25000</v>
      </c>
      <c r="C162" s="1">
        <f aca="true" t="shared" si="116" ref="C162:M162">SUM(25*C144)</f>
        <v>25000</v>
      </c>
      <c r="D162" s="1">
        <f t="shared" si="116"/>
        <v>25000</v>
      </c>
      <c r="E162" s="1">
        <f t="shared" si="116"/>
        <v>25000</v>
      </c>
      <c r="F162" s="1">
        <f t="shared" si="116"/>
        <v>25000</v>
      </c>
      <c r="G162" s="1">
        <f t="shared" si="116"/>
        <v>25000</v>
      </c>
      <c r="H162" s="1">
        <f t="shared" si="116"/>
        <v>25000</v>
      </c>
      <c r="I162" s="1">
        <f t="shared" si="116"/>
        <v>25000</v>
      </c>
      <c r="J162" s="1">
        <f t="shared" si="116"/>
        <v>25000</v>
      </c>
      <c r="K162" s="1">
        <f t="shared" si="116"/>
        <v>25000</v>
      </c>
      <c r="L162" s="1">
        <f t="shared" si="116"/>
        <v>25000</v>
      </c>
      <c r="M162" s="1">
        <f t="shared" si="116"/>
        <v>25000</v>
      </c>
      <c r="N162" s="1">
        <f t="shared" si="106"/>
        <v>300000</v>
      </c>
    </row>
    <row r="163" spans="1:14" ht="12.75">
      <c r="A163" s="2" t="s">
        <v>13</v>
      </c>
      <c r="B163" s="1">
        <f aca="true" t="shared" si="117" ref="B163:M163">SUM(B159:B162)</f>
        <v>518500</v>
      </c>
      <c r="C163" s="1">
        <f t="shared" si="117"/>
        <v>518500</v>
      </c>
      <c r="D163" s="1">
        <f t="shared" si="117"/>
        <v>518500</v>
      </c>
      <c r="E163" s="1">
        <f t="shared" si="117"/>
        <v>518500</v>
      </c>
      <c r="F163" s="1">
        <f t="shared" si="117"/>
        <v>518500</v>
      </c>
      <c r="G163" s="1">
        <f t="shared" si="117"/>
        <v>518500</v>
      </c>
      <c r="H163" s="1">
        <f t="shared" si="117"/>
        <v>518500</v>
      </c>
      <c r="I163" s="1">
        <f t="shared" si="117"/>
        <v>518500</v>
      </c>
      <c r="J163" s="1">
        <f t="shared" si="117"/>
        <v>518500</v>
      </c>
      <c r="K163" s="1">
        <f t="shared" si="117"/>
        <v>518500</v>
      </c>
      <c r="L163" s="1">
        <f t="shared" si="117"/>
        <v>518500</v>
      </c>
      <c r="M163" s="1">
        <f t="shared" si="117"/>
        <v>518500</v>
      </c>
      <c r="N163" s="1">
        <f t="shared" si="106"/>
        <v>6222000</v>
      </c>
    </row>
    <row r="164" spans="1:14" ht="12.75">
      <c r="A164" s="2" t="s">
        <v>14</v>
      </c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 t="s">
        <v>28</v>
      </c>
    </row>
    <row r="165" spans="1:14" ht="12.75">
      <c r="A165" s="3" t="s">
        <v>15</v>
      </c>
      <c r="B165" s="1">
        <f>SUM((181*15*2080)/12)</f>
        <v>470600</v>
      </c>
      <c r="C165" s="1">
        <f>SUM(B165)</f>
        <v>470600</v>
      </c>
      <c r="D165" s="1">
        <f aca="true" t="shared" si="118" ref="D165:M165">SUM(C165)</f>
        <v>470600</v>
      </c>
      <c r="E165" s="1">
        <f t="shared" si="118"/>
        <v>470600</v>
      </c>
      <c r="F165" s="1">
        <f t="shared" si="118"/>
        <v>470600</v>
      </c>
      <c r="G165" s="1">
        <f t="shared" si="118"/>
        <v>470600</v>
      </c>
      <c r="H165" s="1">
        <f t="shared" si="118"/>
        <v>470600</v>
      </c>
      <c r="I165" s="1">
        <f t="shared" si="118"/>
        <v>470600</v>
      </c>
      <c r="J165" s="1">
        <f t="shared" si="118"/>
        <v>470600</v>
      </c>
      <c r="K165" s="1">
        <f t="shared" si="118"/>
        <v>470600</v>
      </c>
      <c r="L165" s="1">
        <f t="shared" si="118"/>
        <v>470600</v>
      </c>
      <c r="M165" s="1">
        <f t="shared" si="118"/>
        <v>470600</v>
      </c>
      <c r="N165" s="1">
        <f t="shared" si="106"/>
        <v>5647200</v>
      </c>
    </row>
    <row r="166" spans="1:14" ht="12.75">
      <c r="A166" s="3" t="s">
        <v>16</v>
      </c>
      <c r="B166" s="1">
        <f aca="true" t="shared" si="119" ref="B166:M166">SUM(0.25*B165)</f>
        <v>117650</v>
      </c>
      <c r="C166" s="1">
        <f t="shared" si="119"/>
        <v>117650</v>
      </c>
      <c r="D166" s="1">
        <f t="shared" si="119"/>
        <v>117650</v>
      </c>
      <c r="E166" s="1">
        <f t="shared" si="119"/>
        <v>117650</v>
      </c>
      <c r="F166" s="1">
        <f t="shared" si="119"/>
        <v>117650</v>
      </c>
      <c r="G166" s="1">
        <f t="shared" si="119"/>
        <v>117650</v>
      </c>
      <c r="H166" s="1">
        <f t="shared" si="119"/>
        <v>117650</v>
      </c>
      <c r="I166" s="1">
        <f t="shared" si="119"/>
        <v>117650</v>
      </c>
      <c r="J166" s="1">
        <f t="shared" si="119"/>
        <v>117650</v>
      </c>
      <c r="K166" s="1">
        <f t="shared" si="119"/>
        <v>117650</v>
      </c>
      <c r="L166" s="1">
        <f t="shared" si="119"/>
        <v>117650</v>
      </c>
      <c r="M166" s="1">
        <f t="shared" si="119"/>
        <v>117650</v>
      </c>
      <c r="N166" s="1">
        <f t="shared" si="106"/>
        <v>1411800</v>
      </c>
    </row>
    <row r="167" spans="1:14" ht="12.75">
      <c r="A167" s="3" t="s">
        <v>19</v>
      </c>
      <c r="B167" s="1">
        <f>SUM(0.06*M109)</f>
        <v>154042.5</v>
      </c>
      <c r="C167" s="1">
        <f>SUM(0.06*B157)</f>
        <v>154042.5</v>
      </c>
      <c r="D167" s="1">
        <f aca="true" t="shared" si="120" ref="D167:M167">SUM(0.06*C157)</f>
        <v>154042.5</v>
      </c>
      <c r="E167" s="1">
        <f t="shared" si="120"/>
        <v>154042.5</v>
      </c>
      <c r="F167" s="1">
        <f t="shared" si="120"/>
        <v>154042.5</v>
      </c>
      <c r="G167" s="1">
        <f t="shared" si="120"/>
        <v>154042.5</v>
      </c>
      <c r="H167" s="1">
        <f t="shared" si="120"/>
        <v>154042.5</v>
      </c>
      <c r="I167" s="1">
        <f t="shared" si="120"/>
        <v>154042.5</v>
      </c>
      <c r="J167" s="1">
        <f t="shared" si="120"/>
        <v>154042.5</v>
      </c>
      <c r="K167" s="1">
        <f t="shared" si="120"/>
        <v>154042.5</v>
      </c>
      <c r="L167" s="1">
        <f t="shared" si="120"/>
        <v>154042.5</v>
      </c>
      <c r="M167" s="1">
        <f t="shared" si="120"/>
        <v>154042.5</v>
      </c>
      <c r="N167" s="1">
        <f t="shared" si="106"/>
        <v>1848510</v>
      </c>
    </row>
    <row r="168" spans="1:14" ht="12.75">
      <c r="A168" t="s">
        <v>17</v>
      </c>
      <c r="B168" s="1">
        <v>7500</v>
      </c>
      <c r="C168" s="1">
        <v>7500</v>
      </c>
      <c r="D168" s="1">
        <v>7500</v>
      </c>
      <c r="E168" s="1">
        <v>7500</v>
      </c>
      <c r="F168" s="1">
        <v>7500</v>
      </c>
      <c r="G168" s="1">
        <v>7500</v>
      </c>
      <c r="H168" s="1">
        <v>7500</v>
      </c>
      <c r="I168" s="1">
        <v>7500</v>
      </c>
      <c r="J168" s="1">
        <v>7500</v>
      </c>
      <c r="K168" s="1">
        <v>7500</v>
      </c>
      <c r="L168" s="1">
        <v>7500</v>
      </c>
      <c r="M168" s="1">
        <v>7500</v>
      </c>
      <c r="N168" s="1">
        <f t="shared" si="106"/>
        <v>90000</v>
      </c>
    </row>
    <row r="169" spans="1:14" ht="12.75">
      <c r="A169" t="s">
        <v>18</v>
      </c>
      <c r="B169" s="1">
        <f>SUM(0.04*B165)</f>
        <v>18824</v>
      </c>
      <c r="C169" s="1">
        <f aca="true" t="shared" si="121" ref="C169:M169">SUM(0.04*C165)</f>
        <v>18824</v>
      </c>
      <c r="D169" s="1">
        <f t="shared" si="121"/>
        <v>18824</v>
      </c>
      <c r="E169" s="1">
        <f t="shared" si="121"/>
        <v>18824</v>
      </c>
      <c r="F169" s="1">
        <f t="shared" si="121"/>
        <v>18824</v>
      </c>
      <c r="G169" s="1">
        <f t="shared" si="121"/>
        <v>18824</v>
      </c>
      <c r="H169" s="1">
        <f t="shared" si="121"/>
        <v>18824</v>
      </c>
      <c r="I169" s="1">
        <f t="shared" si="121"/>
        <v>18824</v>
      </c>
      <c r="J169" s="1">
        <f t="shared" si="121"/>
        <v>18824</v>
      </c>
      <c r="K169" s="1">
        <f t="shared" si="121"/>
        <v>18824</v>
      </c>
      <c r="L169" s="1">
        <f t="shared" si="121"/>
        <v>18824</v>
      </c>
      <c r="M169" s="1">
        <f t="shared" si="121"/>
        <v>18824</v>
      </c>
      <c r="N169" s="1">
        <f t="shared" si="106"/>
        <v>225888</v>
      </c>
    </row>
    <row r="170" spans="1:14" ht="12.75">
      <c r="A170" t="s">
        <v>20</v>
      </c>
      <c r="B170" s="1">
        <v>7500</v>
      </c>
      <c r="C170" s="1">
        <v>7500</v>
      </c>
      <c r="D170" s="1">
        <v>7500</v>
      </c>
      <c r="E170" s="1">
        <v>7500</v>
      </c>
      <c r="F170" s="1">
        <v>7500</v>
      </c>
      <c r="G170" s="1">
        <v>7500</v>
      </c>
      <c r="H170" s="1">
        <v>7500</v>
      </c>
      <c r="I170" s="1">
        <v>7500</v>
      </c>
      <c r="J170" s="1">
        <v>7500</v>
      </c>
      <c r="K170" s="1">
        <v>7500</v>
      </c>
      <c r="L170" s="1">
        <v>7500</v>
      </c>
      <c r="M170" s="1">
        <v>7500</v>
      </c>
      <c r="N170" s="1">
        <f t="shared" si="106"/>
        <v>90000</v>
      </c>
    </row>
    <row r="171" spans="1:14" ht="12.75">
      <c r="A171" t="s">
        <v>52</v>
      </c>
      <c r="B171" s="1">
        <f>SUM(147569*0.35)</f>
        <v>51649.149999999994</v>
      </c>
      <c r="C171" s="1">
        <f>SUM(B171)</f>
        <v>51649.149999999994</v>
      </c>
      <c r="D171" s="1">
        <f aca="true" t="shared" si="122" ref="D171:M171">SUM(C171)</f>
        <v>51649.149999999994</v>
      </c>
      <c r="E171" s="1">
        <f t="shared" si="122"/>
        <v>51649.149999999994</v>
      </c>
      <c r="F171" s="1">
        <f t="shared" si="122"/>
        <v>51649.149999999994</v>
      </c>
      <c r="G171" s="1">
        <f t="shared" si="122"/>
        <v>51649.149999999994</v>
      </c>
      <c r="H171" s="1">
        <f t="shared" si="122"/>
        <v>51649.149999999994</v>
      </c>
      <c r="I171" s="1">
        <f t="shared" si="122"/>
        <v>51649.149999999994</v>
      </c>
      <c r="J171" s="1">
        <f t="shared" si="122"/>
        <v>51649.149999999994</v>
      </c>
      <c r="K171" s="1">
        <f t="shared" si="122"/>
        <v>51649.149999999994</v>
      </c>
      <c r="L171" s="1">
        <f t="shared" si="122"/>
        <v>51649.149999999994</v>
      </c>
      <c r="M171" s="1">
        <f t="shared" si="122"/>
        <v>51649.149999999994</v>
      </c>
      <c r="N171" s="1">
        <f t="shared" si="106"/>
        <v>619789.8</v>
      </c>
    </row>
    <row r="172" spans="1:14" ht="12.75">
      <c r="A172" t="s">
        <v>25</v>
      </c>
      <c r="B172" s="1">
        <f>SUM(147569*0.4)</f>
        <v>59027.600000000006</v>
      </c>
      <c r="C172" s="1">
        <f>SUM(B172)</f>
        <v>59027.600000000006</v>
      </c>
      <c r="D172" s="1">
        <f aca="true" t="shared" si="123" ref="D172:M172">SUM(C172)</f>
        <v>59027.600000000006</v>
      </c>
      <c r="E172" s="1">
        <f t="shared" si="123"/>
        <v>59027.600000000006</v>
      </c>
      <c r="F172" s="1">
        <f t="shared" si="123"/>
        <v>59027.600000000006</v>
      </c>
      <c r="G172" s="1">
        <f t="shared" si="123"/>
        <v>59027.600000000006</v>
      </c>
      <c r="H172" s="1">
        <f t="shared" si="123"/>
        <v>59027.600000000006</v>
      </c>
      <c r="I172" s="1">
        <f t="shared" si="123"/>
        <v>59027.600000000006</v>
      </c>
      <c r="J172" s="1">
        <f t="shared" si="123"/>
        <v>59027.600000000006</v>
      </c>
      <c r="K172" s="1">
        <f t="shared" si="123"/>
        <v>59027.600000000006</v>
      </c>
      <c r="L172" s="1">
        <f t="shared" si="123"/>
        <v>59027.600000000006</v>
      </c>
      <c r="M172" s="1">
        <f t="shared" si="123"/>
        <v>59027.600000000006</v>
      </c>
      <c r="N172" s="1">
        <f t="shared" si="106"/>
        <v>708331.1999999998</v>
      </c>
    </row>
    <row r="173" spans="1:14" ht="12.75">
      <c r="A173" t="s">
        <v>21</v>
      </c>
      <c r="B173" s="1">
        <f>SUM(8000+SUM(300000/12))</f>
        <v>33000</v>
      </c>
      <c r="C173" s="1">
        <f>SUM(B173)</f>
        <v>33000</v>
      </c>
      <c r="D173" s="1">
        <f aca="true" t="shared" si="124" ref="D173:M173">SUM(C173)</f>
        <v>33000</v>
      </c>
      <c r="E173" s="1">
        <f t="shared" si="124"/>
        <v>33000</v>
      </c>
      <c r="F173" s="1">
        <f t="shared" si="124"/>
        <v>33000</v>
      </c>
      <c r="G173" s="1">
        <f t="shared" si="124"/>
        <v>33000</v>
      </c>
      <c r="H173" s="1">
        <f t="shared" si="124"/>
        <v>33000</v>
      </c>
      <c r="I173" s="1">
        <f t="shared" si="124"/>
        <v>33000</v>
      </c>
      <c r="J173" s="1">
        <f t="shared" si="124"/>
        <v>33000</v>
      </c>
      <c r="K173" s="1">
        <f t="shared" si="124"/>
        <v>33000</v>
      </c>
      <c r="L173" s="1">
        <f t="shared" si="124"/>
        <v>33000</v>
      </c>
      <c r="M173" s="1">
        <f t="shared" si="124"/>
        <v>33000</v>
      </c>
      <c r="N173" s="1">
        <f t="shared" si="106"/>
        <v>396000</v>
      </c>
    </row>
    <row r="174" spans="1:14" ht="12.75">
      <c r="A174" t="s">
        <v>22</v>
      </c>
      <c r="B174" s="1">
        <v>15000</v>
      </c>
      <c r="C174" s="1">
        <v>15000</v>
      </c>
      <c r="D174" s="1">
        <v>15000</v>
      </c>
      <c r="E174" s="1">
        <v>15000</v>
      </c>
      <c r="F174" s="1">
        <v>15000</v>
      </c>
      <c r="G174" s="1">
        <v>15000</v>
      </c>
      <c r="H174" s="1">
        <v>15000</v>
      </c>
      <c r="I174" s="1">
        <v>15000</v>
      </c>
      <c r="J174" s="1">
        <v>15000</v>
      </c>
      <c r="K174" s="1">
        <v>15000</v>
      </c>
      <c r="L174" s="1">
        <v>15000</v>
      </c>
      <c r="M174" s="1">
        <v>15000</v>
      </c>
      <c r="N174" s="1">
        <f t="shared" si="106"/>
        <v>180000</v>
      </c>
    </row>
    <row r="175" spans="1:14" ht="12.75">
      <c r="A175" t="s">
        <v>23</v>
      </c>
      <c r="B175" s="1">
        <v>5000</v>
      </c>
      <c r="C175" s="1">
        <v>5000</v>
      </c>
      <c r="D175" s="1">
        <v>5000</v>
      </c>
      <c r="E175" s="1">
        <v>5000</v>
      </c>
      <c r="F175" s="1">
        <v>5000</v>
      </c>
      <c r="G175" s="1">
        <v>5000</v>
      </c>
      <c r="H175" s="1">
        <v>5000</v>
      </c>
      <c r="I175" s="1">
        <v>5000</v>
      </c>
      <c r="J175" s="1">
        <v>5000</v>
      </c>
      <c r="K175" s="1">
        <v>5000</v>
      </c>
      <c r="L175" s="1">
        <v>5000</v>
      </c>
      <c r="M175" s="1">
        <v>5000</v>
      </c>
      <c r="N175" s="1">
        <f t="shared" si="106"/>
        <v>60000</v>
      </c>
    </row>
    <row r="176" spans="1:14" ht="12.75">
      <c r="A176" t="s">
        <v>26</v>
      </c>
      <c r="B176" s="1">
        <f>SUM(B148*3.5*30*3.5)</f>
        <v>10290</v>
      </c>
      <c r="C176" s="1">
        <f aca="true" t="shared" si="125" ref="C176:M176">SUM(C148*3.5*30*3.5)</f>
        <v>10290</v>
      </c>
      <c r="D176" s="1">
        <f t="shared" si="125"/>
        <v>10290</v>
      </c>
      <c r="E176" s="1">
        <f t="shared" si="125"/>
        <v>10290</v>
      </c>
      <c r="F176" s="1">
        <f t="shared" si="125"/>
        <v>10290</v>
      </c>
      <c r="G176" s="1">
        <f t="shared" si="125"/>
        <v>10290</v>
      </c>
      <c r="H176" s="1">
        <f t="shared" si="125"/>
        <v>10290</v>
      </c>
      <c r="I176" s="1">
        <f t="shared" si="125"/>
        <v>10290</v>
      </c>
      <c r="J176" s="1">
        <f t="shared" si="125"/>
        <v>10290</v>
      </c>
      <c r="K176" s="1">
        <f t="shared" si="125"/>
        <v>10290</v>
      </c>
      <c r="L176" s="1">
        <f t="shared" si="125"/>
        <v>10290</v>
      </c>
      <c r="M176" s="1">
        <f t="shared" si="125"/>
        <v>10290</v>
      </c>
      <c r="N176" s="1">
        <f t="shared" si="106"/>
        <v>123480</v>
      </c>
    </row>
    <row r="177" spans="1:14" ht="12.75">
      <c r="A177" t="s">
        <v>53</v>
      </c>
      <c r="B177" s="1">
        <v>10000</v>
      </c>
      <c r="C177" s="1">
        <v>10000</v>
      </c>
      <c r="D177" s="1">
        <v>10000</v>
      </c>
      <c r="E177" s="1">
        <v>10000</v>
      </c>
      <c r="F177" s="1">
        <v>10000</v>
      </c>
      <c r="G177" s="1">
        <v>10000</v>
      </c>
      <c r="H177" s="1">
        <v>10000</v>
      </c>
      <c r="I177" s="1">
        <v>10000</v>
      </c>
      <c r="J177" s="1">
        <v>10000</v>
      </c>
      <c r="K177" s="1">
        <v>10000</v>
      </c>
      <c r="L177" s="1">
        <v>10000</v>
      </c>
      <c r="M177" s="1">
        <v>10000</v>
      </c>
      <c r="N177" s="1">
        <f t="shared" si="106"/>
        <v>120000</v>
      </c>
    </row>
    <row r="178" spans="1:14" ht="12.75">
      <c r="A178" t="s">
        <v>24</v>
      </c>
      <c r="B178" s="1">
        <f>SUM(0.05*(SUM(B163:B175)))</f>
        <v>72914.6625</v>
      </c>
      <c r="C178" s="1">
        <f aca="true" t="shared" si="126" ref="C178:M178">SUM(0.05*(SUM(C163:C175)))</f>
        <v>72914.6625</v>
      </c>
      <c r="D178" s="1">
        <f t="shared" si="126"/>
        <v>72914.6625</v>
      </c>
      <c r="E178" s="1">
        <f t="shared" si="126"/>
        <v>72914.6625</v>
      </c>
      <c r="F178" s="1">
        <f t="shared" si="126"/>
        <v>72914.6625</v>
      </c>
      <c r="G178" s="1">
        <f t="shared" si="126"/>
        <v>72914.6625</v>
      </c>
      <c r="H178" s="1">
        <f t="shared" si="126"/>
        <v>72914.6625</v>
      </c>
      <c r="I178" s="1">
        <f t="shared" si="126"/>
        <v>72914.6625</v>
      </c>
      <c r="J178" s="1">
        <f t="shared" si="126"/>
        <v>72914.6625</v>
      </c>
      <c r="K178" s="1">
        <f t="shared" si="126"/>
        <v>72914.6625</v>
      </c>
      <c r="L178" s="1">
        <f t="shared" si="126"/>
        <v>72914.6625</v>
      </c>
      <c r="M178" s="1">
        <f t="shared" si="126"/>
        <v>72914.6625</v>
      </c>
      <c r="N178" s="1">
        <f t="shared" si="106"/>
        <v>874975.9499999998</v>
      </c>
    </row>
    <row r="179" spans="1:14" ht="12.75">
      <c r="A179" s="2" t="s">
        <v>27</v>
      </c>
      <c r="B179" s="1">
        <f aca="true" t="shared" si="127" ref="B179:M179">SUM(B165:B178)</f>
        <v>1032997.9125</v>
      </c>
      <c r="C179" s="1">
        <f t="shared" si="127"/>
        <v>1032997.9125</v>
      </c>
      <c r="D179" s="1">
        <f t="shared" si="127"/>
        <v>1032997.9125</v>
      </c>
      <c r="E179" s="1">
        <f t="shared" si="127"/>
        <v>1032997.9125</v>
      </c>
      <c r="F179" s="1">
        <f t="shared" si="127"/>
        <v>1032997.9125</v>
      </c>
      <c r="G179" s="1">
        <f t="shared" si="127"/>
        <v>1032997.9125</v>
      </c>
      <c r="H179" s="1">
        <f t="shared" si="127"/>
        <v>1032997.9125</v>
      </c>
      <c r="I179" s="1">
        <f t="shared" si="127"/>
        <v>1032997.9125</v>
      </c>
      <c r="J179" s="1">
        <f t="shared" si="127"/>
        <v>1032997.9125</v>
      </c>
      <c r="K179" s="1">
        <f t="shared" si="127"/>
        <v>1032997.9125</v>
      </c>
      <c r="L179" s="1">
        <f t="shared" si="127"/>
        <v>1032997.9125</v>
      </c>
      <c r="M179" s="1">
        <f t="shared" si="127"/>
        <v>1032997.9125</v>
      </c>
      <c r="N179" s="1">
        <f t="shared" si="106"/>
        <v>12395974.949999997</v>
      </c>
    </row>
    <row r="180" spans="2:14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 t="s">
        <v>28</v>
      </c>
    </row>
    <row r="181" spans="1:14" ht="12.75">
      <c r="A181" t="s">
        <v>36</v>
      </c>
      <c r="B181" s="1">
        <f aca="true" t="shared" si="128" ref="B181:M181">SUM(B163+B179)</f>
        <v>1551497.9125</v>
      </c>
      <c r="C181" s="1">
        <f t="shared" si="128"/>
        <v>1551497.9125</v>
      </c>
      <c r="D181" s="1">
        <f t="shared" si="128"/>
        <v>1551497.9125</v>
      </c>
      <c r="E181" s="1">
        <f t="shared" si="128"/>
        <v>1551497.9125</v>
      </c>
      <c r="F181" s="1">
        <f t="shared" si="128"/>
        <v>1551497.9125</v>
      </c>
      <c r="G181" s="1">
        <f t="shared" si="128"/>
        <v>1551497.9125</v>
      </c>
      <c r="H181" s="1">
        <f t="shared" si="128"/>
        <v>1551497.9125</v>
      </c>
      <c r="I181" s="1">
        <f t="shared" si="128"/>
        <v>1551497.9125</v>
      </c>
      <c r="J181" s="1">
        <f t="shared" si="128"/>
        <v>1551497.9125</v>
      </c>
      <c r="K181" s="1">
        <f t="shared" si="128"/>
        <v>1551497.9125</v>
      </c>
      <c r="L181" s="1">
        <f t="shared" si="128"/>
        <v>1551497.9125</v>
      </c>
      <c r="M181" s="1">
        <f t="shared" si="128"/>
        <v>1551497.9125</v>
      </c>
      <c r="N181" s="1">
        <f t="shared" si="106"/>
        <v>18617974.95</v>
      </c>
    </row>
    <row r="182" spans="2:14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 t="s">
        <v>28</v>
      </c>
    </row>
    <row r="183" spans="1:14" ht="12.75">
      <c r="A183" s="2" t="s">
        <v>30</v>
      </c>
      <c r="B183" s="1">
        <f aca="true" t="shared" si="129" ref="B183:M183">SUM(B157-B181)</f>
        <v>1015877.0874999999</v>
      </c>
      <c r="C183" s="1">
        <f t="shared" si="129"/>
        <v>1015877.0874999999</v>
      </c>
      <c r="D183" s="1">
        <f t="shared" si="129"/>
        <v>1015877.0874999999</v>
      </c>
      <c r="E183" s="1">
        <f t="shared" si="129"/>
        <v>1015877.0874999999</v>
      </c>
      <c r="F183" s="1">
        <f t="shared" si="129"/>
        <v>1015877.0874999999</v>
      </c>
      <c r="G183" s="1">
        <f t="shared" si="129"/>
        <v>1015877.0874999999</v>
      </c>
      <c r="H183" s="1">
        <f t="shared" si="129"/>
        <v>1015877.0874999999</v>
      </c>
      <c r="I183" s="1">
        <f t="shared" si="129"/>
        <v>1015877.0874999999</v>
      </c>
      <c r="J183" s="1">
        <f t="shared" si="129"/>
        <v>1015877.0874999999</v>
      </c>
      <c r="K183" s="1">
        <f t="shared" si="129"/>
        <v>1015877.0874999999</v>
      </c>
      <c r="L183" s="1">
        <f t="shared" si="129"/>
        <v>1015877.0874999999</v>
      </c>
      <c r="M183" s="1">
        <f t="shared" si="129"/>
        <v>1015877.0874999999</v>
      </c>
      <c r="N183" s="1">
        <f>SUM(B183:M183)</f>
        <v>12190525.050000003</v>
      </c>
    </row>
    <row r="184" spans="1:14" ht="12.75">
      <c r="A184" t="s">
        <v>29</v>
      </c>
      <c r="B184" s="1">
        <v>766170</v>
      </c>
      <c r="C184" s="1">
        <f>SUM(B184)</f>
        <v>766170</v>
      </c>
      <c r="D184" s="1">
        <f aca="true" t="shared" si="130" ref="D184:M184">SUM(C184)</f>
        <v>766170</v>
      </c>
      <c r="E184" s="1">
        <f t="shared" si="130"/>
        <v>766170</v>
      </c>
      <c r="F184" s="1">
        <f t="shared" si="130"/>
        <v>766170</v>
      </c>
      <c r="G184" s="1">
        <f t="shared" si="130"/>
        <v>766170</v>
      </c>
      <c r="H184" s="1">
        <f t="shared" si="130"/>
        <v>766170</v>
      </c>
      <c r="I184" s="1">
        <f t="shared" si="130"/>
        <v>766170</v>
      </c>
      <c r="J184" s="1">
        <f t="shared" si="130"/>
        <v>766170</v>
      </c>
      <c r="K184" s="1">
        <f t="shared" si="130"/>
        <v>766170</v>
      </c>
      <c r="L184" s="1">
        <f t="shared" si="130"/>
        <v>766170</v>
      </c>
      <c r="M184" s="1">
        <f t="shared" si="130"/>
        <v>766170</v>
      </c>
      <c r="N184" s="1">
        <f>SUM(B184:M184)</f>
        <v>9194040</v>
      </c>
    </row>
    <row r="185" spans="1:14" ht="12.75">
      <c r="A185" s="2" t="s">
        <v>31</v>
      </c>
      <c r="B185" s="6">
        <f aca="true" t="shared" si="131" ref="B185:M185">SUM(B183-B184)</f>
        <v>249707.0874999999</v>
      </c>
      <c r="C185" s="6">
        <f t="shared" si="131"/>
        <v>249707.0874999999</v>
      </c>
      <c r="D185" s="6">
        <f t="shared" si="131"/>
        <v>249707.0874999999</v>
      </c>
      <c r="E185" s="6">
        <f t="shared" si="131"/>
        <v>249707.0874999999</v>
      </c>
      <c r="F185" s="6">
        <f t="shared" si="131"/>
        <v>249707.0874999999</v>
      </c>
      <c r="G185" s="6">
        <f t="shared" si="131"/>
        <v>249707.0874999999</v>
      </c>
      <c r="H185" s="6">
        <f t="shared" si="131"/>
        <v>249707.0874999999</v>
      </c>
      <c r="I185" s="6">
        <f t="shared" si="131"/>
        <v>249707.0874999999</v>
      </c>
      <c r="J185" s="6">
        <f t="shared" si="131"/>
        <v>249707.0874999999</v>
      </c>
      <c r="K185" s="6">
        <f t="shared" si="131"/>
        <v>249707.0874999999</v>
      </c>
      <c r="L185" s="6">
        <f t="shared" si="131"/>
        <v>249707.0874999999</v>
      </c>
      <c r="M185" s="6">
        <f t="shared" si="131"/>
        <v>249707.0874999999</v>
      </c>
      <c r="N185" s="6">
        <f>SUM(B185:M185)</f>
        <v>2996485.049999999</v>
      </c>
    </row>
    <row r="186" spans="1:14" ht="12.75">
      <c r="A186" s="2" t="s">
        <v>39</v>
      </c>
      <c r="B186" s="6">
        <f>SUM(M138+B185)</f>
        <v>3083663.244999996</v>
      </c>
      <c r="C186" s="6">
        <f aca="true" t="shared" si="132" ref="C186:M186">SUM(B186+C185)</f>
        <v>3333370.332499996</v>
      </c>
      <c r="D186" s="6">
        <f t="shared" si="132"/>
        <v>3583077.4199999957</v>
      </c>
      <c r="E186" s="6">
        <f t="shared" si="132"/>
        <v>3832784.5074999956</v>
      </c>
      <c r="F186" s="6">
        <f t="shared" si="132"/>
        <v>4082491.5949999955</v>
      </c>
      <c r="G186" s="6">
        <f t="shared" si="132"/>
        <v>4332198.682499995</v>
      </c>
      <c r="H186" s="6">
        <f t="shared" si="132"/>
        <v>4581905.769999996</v>
      </c>
      <c r="I186" s="6">
        <f t="shared" si="132"/>
        <v>4831612.857499996</v>
      </c>
      <c r="J186" s="6">
        <f t="shared" si="132"/>
        <v>5081319.944999997</v>
      </c>
      <c r="K186" s="6">
        <f t="shared" si="132"/>
        <v>5331027.032499997</v>
      </c>
      <c r="L186" s="6">
        <f t="shared" si="132"/>
        <v>5580734.119999997</v>
      </c>
      <c r="M186" s="6">
        <f t="shared" si="132"/>
        <v>5830441.207499998</v>
      </c>
      <c r="N186" s="6">
        <f>SUM(M186)</f>
        <v>5830441.207499998</v>
      </c>
    </row>
    <row r="190" spans="1:3" ht="12.75">
      <c r="A190" t="s">
        <v>44</v>
      </c>
      <c r="C190" t="s">
        <v>28</v>
      </c>
    </row>
    <row r="191" spans="1:14" ht="12.75">
      <c r="A191" t="s">
        <v>28</v>
      </c>
      <c r="N191" s="4"/>
    </row>
    <row r="192" spans="2:14" s="2" customFormat="1" ht="12.75">
      <c r="B192" s="6">
        <v>49</v>
      </c>
      <c r="C192" s="6">
        <f>SUM(B192+1)</f>
        <v>50</v>
      </c>
      <c r="D192" s="6">
        <f aca="true" t="shared" si="133" ref="D192:M192">SUM(C192+1)</f>
        <v>51</v>
      </c>
      <c r="E192" s="6">
        <f t="shared" si="133"/>
        <v>52</v>
      </c>
      <c r="F192" s="6">
        <f t="shared" si="133"/>
        <v>53</v>
      </c>
      <c r="G192" s="6">
        <f t="shared" si="133"/>
        <v>54</v>
      </c>
      <c r="H192" s="6">
        <f t="shared" si="133"/>
        <v>55</v>
      </c>
      <c r="I192" s="6">
        <f t="shared" si="133"/>
        <v>56</v>
      </c>
      <c r="J192" s="6">
        <f t="shared" si="133"/>
        <v>57</v>
      </c>
      <c r="K192" s="6">
        <f t="shared" si="133"/>
        <v>58</v>
      </c>
      <c r="L192" s="6">
        <f t="shared" si="133"/>
        <v>59</v>
      </c>
      <c r="M192" s="6">
        <f t="shared" si="133"/>
        <v>60</v>
      </c>
      <c r="N192" s="7" t="s">
        <v>34</v>
      </c>
    </row>
    <row r="193" spans="1:14" ht="12.75">
      <c r="A193" t="s">
        <v>0</v>
      </c>
      <c r="B193" s="1">
        <v>1000</v>
      </c>
      <c r="C193" s="1">
        <f>SUM(B193)</f>
        <v>1000</v>
      </c>
      <c r="D193" s="1">
        <f aca="true" t="shared" si="134" ref="D193:M193">SUM(C193)</f>
        <v>1000</v>
      </c>
      <c r="E193" s="1">
        <f t="shared" si="134"/>
        <v>1000</v>
      </c>
      <c r="F193" s="1">
        <f t="shared" si="134"/>
        <v>1000</v>
      </c>
      <c r="G193" s="1">
        <f t="shared" si="134"/>
        <v>1000</v>
      </c>
      <c r="H193" s="1">
        <f t="shared" si="134"/>
        <v>1000</v>
      </c>
      <c r="I193" s="1">
        <f t="shared" si="134"/>
        <v>1000</v>
      </c>
      <c r="J193" s="1">
        <f t="shared" si="134"/>
        <v>1000</v>
      </c>
      <c r="K193" s="1">
        <f t="shared" si="134"/>
        <v>1000</v>
      </c>
      <c r="L193" s="1">
        <f t="shared" si="134"/>
        <v>1000</v>
      </c>
      <c r="M193" s="1">
        <f t="shared" si="134"/>
        <v>1000</v>
      </c>
      <c r="N193" s="1">
        <f>SUM(B193:M193)</f>
        <v>12000</v>
      </c>
    </row>
    <row r="194" spans="1:14" ht="12.75">
      <c r="A194" t="s">
        <v>1</v>
      </c>
      <c r="B194" s="1">
        <v>1600</v>
      </c>
      <c r="C194" s="1">
        <f>SUM(B194)</f>
        <v>1600</v>
      </c>
      <c r="D194" s="1">
        <f aca="true" t="shared" si="135" ref="D194:M194">SUM(C194)</f>
        <v>1600</v>
      </c>
      <c r="E194" s="1">
        <f t="shared" si="135"/>
        <v>1600</v>
      </c>
      <c r="F194" s="1">
        <f t="shared" si="135"/>
        <v>1600</v>
      </c>
      <c r="G194" s="1">
        <f t="shared" si="135"/>
        <v>1600</v>
      </c>
      <c r="H194" s="1">
        <f t="shared" si="135"/>
        <v>1600</v>
      </c>
      <c r="I194" s="1">
        <f t="shared" si="135"/>
        <v>1600</v>
      </c>
      <c r="J194" s="1">
        <f t="shared" si="135"/>
        <v>1600</v>
      </c>
      <c r="K194" s="1">
        <f t="shared" si="135"/>
        <v>1600</v>
      </c>
      <c r="L194" s="1">
        <f t="shared" si="135"/>
        <v>1600</v>
      </c>
      <c r="M194" s="1">
        <f t="shared" si="135"/>
        <v>1600</v>
      </c>
      <c r="N194" s="1" t="s">
        <v>28</v>
      </c>
    </row>
    <row r="195" spans="1:14" ht="12.75">
      <c r="A195" t="s">
        <v>48</v>
      </c>
      <c r="B195" s="1">
        <f>SUM(B193*0.4)</f>
        <v>400</v>
      </c>
      <c r="C195" s="1">
        <f aca="true" t="shared" si="136" ref="C195:M195">SUM(C193*0.4)</f>
        <v>400</v>
      </c>
      <c r="D195" s="1">
        <f t="shared" si="136"/>
        <v>400</v>
      </c>
      <c r="E195" s="1">
        <f t="shared" si="136"/>
        <v>400</v>
      </c>
      <c r="F195" s="1">
        <f t="shared" si="136"/>
        <v>400</v>
      </c>
      <c r="G195" s="1">
        <f t="shared" si="136"/>
        <v>400</v>
      </c>
      <c r="H195" s="1">
        <f t="shared" si="136"/>
        <v>400</v>
      </c>
      <c r="I195" s="1">
        <f t="shared" si="136"/>
        <v>400</v>
      </c>
      <c r="J195" s="1">
        <f t="shared" si="136"/>
        <v>400</v>
      </c>
      <c r="K195" s="1">
        <f t="shared" si="136"/>
        <v>400</v>
      </c>
      <c r="L195" s="1">
        <f t="shared" si="136"/>
        <v>400</v>
      </c>
      <c r="M195" s="1">
        <f t="shared" si="136"/>
        <v>400</v>
      </c>
      <c r="N195" s="1">
        <f>SUM(B195:M195)</f>
        <v>4800</v>
      </c>
    </row>
    <row r="196" spans="1:13" ht="12.75">
      <c r="A196" t="s">
        <v>45</v>
      </c>
      <c r="B196" s="1">
        <v>600</v>
      </c>
      <c r="C196" s="1">
        <v>600</v>
      </c>
      <c r="D196" s="1">
        <v>600</v>
      </c>
      <c r="E196" s="1">
        <v>600</v>
      </c>
      <c r="F196" s="1">
        <v>600</v>
      </c>
      <c r="G196" s="1">
        <v>600</v>
      </c>
      <c r="H196" s="1">
        <v>600</v>
      </c>
      <c r="I196" s="1">
        <v>600</v>
      </c>
      <c r="J196" s="1">
        <v>600</v>
      </c>
      <c r="K196" s="1">
        <v>600</v>
      </c>
      <c r="L196" s="1">
        <v>600</v>
      </c>
      <c r="M196" s="1">
        <v>600</v>
      </c>
    </row>
    <row r="197" spans="1:13" ht="12.75">
      <c r="A197" t="s">
        <v>32</v>
      </c>
      <c r="B197" s="1">
        <v>28</v>
      </c>
      <c r="C197" s="1">
        <f>SUM(B197)</f>
        <v>28</v>
      </c>
      <c r="D197" s="1">
        <f aca="true" t="shared" si="137" ref="D197:M197">SUM(C197)</f>
        <v>28</v>
      </c>
      <c r="E197" s="1">
        <f t="shared" si="137"/>
        <v>28</v>
      </c>
      <c r="F197" s="1">
        <f t="shared" si="137"/>
        <v>28</v>
      </c>
      <c r="G197" s="1">
        <f t="shared" si="137"/>
        <v>28</v>
      </c>
      <c r="H197" s="1">
        <f t="shared" si="137"/>
        <v>28</v>
      </c>
      <c r="I197" s="1">
        <f t="shared" si="137"/>
        <v>28</v>
      </c>
      <c r="J197" s="1">
        <f t="shared" si="137"/>
        <v>28</v>
      </c>
      <c r="K197" s="1">
        <f t="shared" si="137"/>
        <v>28</v>
      </c>
      <c r="L197" s="1">
        <f t="shared" si="137"/>
        <v>28</v>
      </c>
      <c r="M197" s="1">
        <f t="shared" si="137"/>
        <v>28</v>
      </c>
    </row>
    <row r="198" spans="1:13" ht="12.75">
      <c r="A198" t="s">
        <v>33</v>
      </c>
      <c r="B198" s="1">
        <v>1250</v>
      </c>
      <c r="C198" s="1">
        <f>SUM(B198)</f>
        <v>1250</v>
      </c>
      <c r="D198" s="1">
        <f aca="true" t="shared" si="138" ref="D198:M198">SUM(C198)</f>
        <v>1250</v>
      </c>
      <c r="E198" s="1">
        <f t="shared" si="138"/>
        <v>1250</v>
      </c>
      <c r="F198" s="1">
        <f t="shared" si="138"/>
        <v>1250</v>
      </c>
      <c r="G198" s="1">
        <f t="shared" si="138"/>
        <v>1250</v>
      </c>
      <c r="H198" s="1">
        <f t="shared" si="138"/>
        <v>1250</v>
      </c>
      <c r="I198" s="1">
        <f t="shared" si="138"/>
        <v>1250</v>
      </c>
      <c r="J198" s="1">
        <f t="shared" si="138"/>
        <v>1250</v>
      </c>
      <c r="K198" s="1">
        <f t="shared" si="138"/>
        <v>1250</v>
      </c>
      <c r="L198" s="1">
        <f t="shared" si="138"/>
        <v>1250</v>
      </c>
      <c r="M198" s="1">
        <f t="shared" si="138"/>
        <v>1250</v>
      </c>
    </row>
    <row r="199" spans="1:7" ht="12.75">
      <c r="A199" t="s">
        <v>3</v>
      </c>
      <c r="B199" s="1"/>
      <c r="C199" s="1"/>
      <c r="D199" s="1"/>
      <c r="E199" s="1"/>
      <c r="F199" s="1"/>
      <c r="G199" s="1"/>
    </row>
    <row r="200" spans="1:14" ht="12.75">
      <c r="A200" t="s">
        <v>4</v>
      </c>
      <c r="B200" s="1">
        <f>SUM(B193*B194*0.85)</f>
        <v>1360000</v>
      </c>
      <c r="C200" s="1">
        <f aca="true" t="shared" si="139" ref="C200:M200">SUM(C193*C194*0.85)</f>
        <v>1360000</v>
      </c>
      <c r="D200" s="1">
        <f t="shared" si="139"/>
        <v>1360000</v>
      </c>
      <c r="E200" s="1">
        <f t="shared" si="139"/>
        <v>1360000</v>
      </c>
      <c r="F200" s="1">
        <f t="shared" si="139"/>
        <v>1360000</v>
      </c>
      <c r="G200" s="1">
        <f t="shared" si="139"/>
        <v>1360000</v>
      </c>
      <c r="H200" s="1">
        <f t="shared" si="139"/>
        <v>1360000</v>
      </c>
      <c r="I200" s="1">
        <f t="shared" si="139"/>
        <v>1360000</v>
      </c>
      <c r="J200" s="1">
        <f t="shared" si="139"/>
        <v>1360000</v>
      </c>
      <c r="K200" s="1">
        <f t="shared" si="139"/>
        <v>1360000</v>
      </c>
      <c r="L200" s="1">
        <f t="shared" si="139"/>
        <v>1360000</v>
      </c>
      <c r="M200" s="1">
        <f t="shared" si="139"/>
        <v>1360000</v>
      </c>
      <c r="N200" s="1">
        <f aca="true" t="shared" si="140" ref="N200:N230">SUM(B200:M200)</f>
        <v>16320000</v>
      </c>
    </row>
    <row r="201" spans="1:14" ht="12.75">
      <c r="A201" t="s">
        <v>5</v>
      </c>
      <c r="B201" s="1">
        <f>SUM(B197*B198*30)</f>
        <v>1050000</v>
      </c>
      <c r="C201" s="1">
        <f aca="true" t="shared" si="141" ref="C201:M201">SUM(C197*C198*30)</f>
        <v>1050000</v>
      </c>
      <c r="D201" s="1">
        <f t="shared" si="141"/>
        <v>1050000</v>
      </c>
      <c r="E201" s="1">
        <f t="shared" si="141"/>
        <v>1050000</v>
      </c>
      <c r="F201" s="1">
        <f t="shared" si="141"/>
        <v>1050000</v>
      </c>
      <c r="G201" s="1">
        <f t="shared" si="141"/>
        <v>1050000</v>
      </c>
      <c r="H201" s="1">
        <f t="shared" si="141"/>
        <v>1050000</v>
      </c>
      <c r="I201" s="1">
        <f t="shared" si="141"/>
        <v>1050000</v>
      </c>
      <c r="J201" s="1">
        <f t="shared" si="141"/>
        <v>1050000</v>
      </c>
      <c r="K201" s="1">
        <f t="shared" si="141"/>
        <v>1050000</v>
      </c>
      <c r="L201" s="1">
        <f t="shared" si="141"/>
        <v>1050000</v>
      </c>
      <c r="M201" s="1">
        <f t="shared" si="141"/>
        <v>1050000</v>
      </c>
      <c r="N201" s="1">
        <f t="shared" si="140"/>
        <v>12600000</v>
      </c>
    </row>
    <row r="202" spans="1:14" ht="12.75">
      <c r="A202" t="s">
        <v>47</v>
      </c>
      <c r="B202" s="1">
        <f>SUM(B195*B196)</f>
        <v>240000</v>
      </c>
      <c r="C202" s="1">
        <f aca="true" t="shared" si="142" ref="C202:M202">SUM(C195*C196)</f>
        <v>240000</v>
      </c>
      <c r="D202" s="1">
        <f t="shared" si="142"/>
        <v>240000</v>
      </c>
      <c r="E202" s="1">
        <f t="shared" si="142"/>
        <v>240000</v>
      </c>
      <c r="F202" s="1">
        <f t="shared" si="142"/>
        <v>240000</v>
      </c>
      <c r="G202" s="1">
        <f t="shared" si="142"/>
        <v>240000</v>
      </c>
      <c r="H202" s="1">
        <f t="shared" si="142"/>
        <v>240000</v>
      </c>
      <c r="I202" s="1">
        <f t="shared" si="142"/>
        <v>240000</v>
      </c>
      <c r="J202" s="1">
        <f t="shared" si="142"/>
        <v>240000</v>
      </c>
      <c r="K202" s="1">
        <f t="shared" si="142"/>
        <v>240000</v>
      </c>
      <c r="L202" s="1">
        <f t="shared" si="142"/>
        <v>240000</v>
      </c>
      <c r="M202" s="1">
        <f t="shared" si="142"/>
        <v>240000</v>
      </c>
      <c r="N202" s="1">
        <f t="shared" si="140"/>
        <v>2880000</v>
      </c>
    </row>
    <row r="203" spans="1:14" ht="12.75">
      <c r="A203" t="s">
        <v>50</v>
      </c>
      <c r="B203" s="1">
        <f>SUM(0.05*B201)</f>
        <v>52500</v>
      </c>
      <c r="C203" s="1">
        <f aca="true" t="shared" si="143" ref="C203:M203">SUM(0.05*C201)</f>
        <v>52500</v>
      </c>
      <c r="D203" s="1">
        <f t="shared" si="143"/>
        <v>52500</v>
      </c>
      <c r="E203" s="1">
        <f t="shared" si="143"/>
        <v>52500</v>
      </c>
      <c r="F203" s="1">
        <f t="shared" si="143"/>
        <v>52500</v>
      </c>
      <c r="G203" s="1">
        <f t="shared" si="143"/>
        <v>52500</v>
      </c>
      <c r="H203" s="1">
        <f t="shared" si="143"/>
        <v>52500</v>
      </c>
      <c r="I203" s="1">
        <f t="shared" si="143"/>
        <v>52500</v>
      </c>
      <c r="J203" s="1">
        <f t="shared" si="143"/>
        <v>52500</v>
      </c>
      <c r="K203" s="1">
        <f t="shared" si="143"/>
        <v>52500</v>
      </c>
      <c r="L203" s="1">
        <f t="shared" si="143"/>
        <v>52500</v>
      </c>
      <c r="M203" s="1">
        <f t="shared" si="143"/>
        <v>52500</v>
      </c>
      <c r="N203" s="1">
        <f t="shared" si="140"/>
        <v>630000</v>
      </c>
    </row>
    <row r="204" spans="1:14" ht="12.75">
      <c r="A204" t="s">
        <v>6</v>
      </c>
      <c r="B204" s="6">
        <f>SUM(B200:B203)</f>
        <v>2702500</v>
      </c>
      <c r="C204" s="6">
        <f aca="true" t="shared" si="144" ref="C204:M204">SUM(C200:C203)</f>
        <v>2702500</v>
      </c>
      <c r="D204" s="6">
        <f t="shared" si="144"/>
        <v>2702500</v>
      </c>
      <c r="E204" s="6">
        <f t="shared" si="144"/>
        <v>2702500</v>
      </c>
      <c r="F204" s="6">
        <f t="shared" si="144"/>
        <v>2702500</v>
      </c>
      <c r="G204" s="6">
        <f t="shared" si="144"/>
        <v>2702500</v>
      </c>
      <c r="H204" s="6">
        <f t="shared" si="144"/>
        <v>2702500</v>
      </c>
      <c r="I204" s="6">
        <f t="shared" si="144"/>
        <v>2702500</v>
      </c>
      <c r="J204" s="6">
        <f t="shared" si="144"/>
        <v>2702500</v>
      </c>
      <c r="K204" s="6">
        <f t="shared" si="144"/>
        <v>2702500</v>
      </c>
      <c r="L204" s="6">
        <f t="shared" si="144"/>
        <v>2702500</v>
      </c>
      <c r="M204" s="6">
        <f t="shared" si="144"/>
        <v>2702500</v>
      </c>
      <c r="N204" s="6">
        <f t="shared" si="140"/>
        <v>32430000</v>
      </c>
    </row>
    <row r="205" spans="1:14" ht="12.75">
      <c r="A205" t="s">
        <v>7</v>
      </c>
      <c r="B205" s="1">
        <f>SUM(B204*0.05)</f>
        <v>135125</v>
      </c>
      <c r="C205" s="1">
        <f aca="true" t="shared" si="145" ref="C205:M205">SUM(C204*0.05)</f>
        <v>135125</v>
      </c>
      <c r="D205" s="1">
        <f t="shared" si="145"/>
        <v>135125</v>
      </c>
      <c r="E205" s="1">
        <f t="shared" si="145"/>
        <v>135125</v>
      </c>
      <c r="F205" s="1">
        <f t="shared" si="145"/>
        <v>135125</v>
      </c>
      <c r="G205" s="1">
        <f t="shared" si="145"/>
        <v>135125</v>
      </c>
      <c r="H205" s="1">
        <f t="shared" si="145"/>
        <v>135125</v>
      </c>
      <c r="I205" s="1">
        <f t="shared" si="145"/>
        <v>135125</v>
      </c>
      <c r="J205" s="1">
        <f t="shared" si="145"/>
        <v>135125</v>
      </c>
      <c r="K205" s="1">
        <f t="shared" si="145"/>
        <v>135125</v>
      </c>
      <c r="L205" s="1">
        <f t="shared" si="145"/>
        <v>135125</v>
      </c>
      <c r="M205" s="1">
        <f t="shared" si="145"/>
        <v>135125</v>
      </c>
      <c r="N205" s="1">
        <f t="shared" si="140"/>
        <v>1621500</v>
      </c>
    </row>
    <row r="206" spans="1:14" ht="12.75">
      <c r="A206" s="2" t="s">
        <v>8</v>
      </c>
      <c r="B206" s="1">
        <f aca="true" t="shared" si="146" ref="B206:M206">SUM(B204-B205)</f>
        <v>2567375</v>
      </c>
      <c r="C206" s="1">
        <f t="shared" si="146"/>
        <v>2567375</v>
      </c>
      <c r="D206" s="1">
        <f t="shared" si="146"/>
        <v>2567375</v>
      </c>
      <c r="E206" s="1">
        <f t="shared" si="146"/>
        <v>2567375</v>
      </c>
      <c r="F206" s="1">
        <f t="shared" si="146"/>
        <v>2567375</v>
      </c>
      <c r="G206" s="1">
        <f t="shared" si="146"/>
        <v>2567375</v>
      </c>
      <c r="H206" s="1">
        <f t="shared" si="146"/>
        <v>2567375</v>
      </c>
      <c r="I206" s="1">
        <f t="shared" si="146"/>
        <v>2567375</v>
      </c>
      <c r="J206" s="1">
        <f t="shared" si="146"/>
        <v>2567375</v>
      </c>
      <c r="K206" s="1">
        <f t="shared" si="146"/>
        <v>2567375</v>
      </c>
      <c r="L206" s="1">
        <f t="shared" si="146"/>
        <v>2567375</v>
      </c>
      <c r="M206" s="1">
        <f t="shared" si="146"/>
        <v>2567375</v>
      </c>
      <c r="N206" s="1">
        <f t="shared" si="140"/>
        <v>30808500</v>
      </c>
    </row>
    <row r="207" spans="1:14" ht="12.75">
      <c r="A207" s="2" t="s">
        <v>9</v>
      </c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 t="s">
        <v>28</v>
      </c>
    </row>
    <row r="208" spans="1:14" ht="12.75">
      <c r="A208" s="3" t="s">
        <v>35</v>
      </c>
      <c r="B208" s="1">
        <f>SUM(300*B193)</f>
        <v>300000</v>
      </c>
      <c r="C208" s="1">
        <f aca="true" t="shared" si="147" ref="C208:M208">SUM(300*C193)</f>
        <v>300000</v>
      </c>
      <c r="D208" s="1">
        <f t="shared" si="147"/>
        <v>300000</v>
      </c>
      <c r="E208" s="1">
        <f t="shared" si="147"/>
        <v>300000</v>
      </c>
      <c r="F208" s="1">
        <f t="shared" si="147"/>
        <v>300000</v>
      </c>
      <c r="G208" s="1">
        <f t="shared" si="147"/>
        <v>300000</v>
      </c>
      <c r="H208" s="1">
        <f t="shared" si="147"/>
        <v>300000</v>
      </c>
      <c r="I208" s="1">
        <f t="shared" si="147"/>
        <v>300000</v>
      </c>
      <c r="J208" s="1">
        <f t="shared" si="147"/>
        <v>300000</v>
      </c>
      <c r="K208" s="1">
        <f t="shared" si="147"/>
        <v>300000</v>
      </c>
      <c r="L208" s="1">
        <f t="shared" si="147"/>
        <v>300000</v>
      </c>
      <c r="M208" s="1">
        <f t="shared" si="147"/>
        <v>300000</v>
      </c>
      <c r="N208" s="1">
        <f t="shared" si="140"/>
        <v>3600000</v>
      </c>
    </row>
    <row r="209" spans="1:14" ht="12.75">
      <c r="A209" t="s">
        <v>10</v>
      </c>
      <c r="B209" s="1">
        <f aca="true" t="shared" si="148" ref="B209:M209">SUM((B193*25)+(B197*30*75))</f>
        <v>88000</v>
      </c>
      <c r="C209" s="1">
        <f t="shared" si="148"/>
        <v>88000</v>
      </c>
      <c r="D209" s="1">
        <f t="shared" si="148"/>
        <v>88000</v>
      </c>
      <c r="E209" s="1">
        <f t="shared" si="148"/>
        <v>88000</v>
      </c>
      <c r="F209" s="1">
        <f t="shared" si="148"/>
        <v>88000</v>
      </c>
      <c r="G209" s="1">
        <f t="shared" si="148"/>
        <v>88000</v>
      </c>
      <c r="H209" s="1">
        <f t="shared" si="148"/>
        <v>88000</v>
      </c>
      <c r="I209" s="1">
        <f t="shared" si="148"/>
        <v>88000</v>
      </c>
      <c r="J209" s="1">
        <f t="shared" si="148"/>
        <v>88000</v>
      </c>
      <c r="K209" s="1">
        <f t="shared" si="148"/>
        <v>88000</v>
      </c>
      <c r="L209" s="1">
        <f t="shared" si="148"/>
        <v>88000</v>
      </c>
      <c r="M209" s="1">
        <f t="shared" si="148"/>
        <v>88000</v>
      </c>
      <c r="N209" s="1">
        <f t="shared" si="140"/>
        <v>1056000</v>
      </c>
    </row>
    <row r="210" spans="1:14" ht="12.75">
      <c r="A210" t="s">
        <v>11</v>
      </c>
      <c r="B210" s="1">
        <f>SUM(0.02*(SUM(B200:B202)))+(SUM(0.05*B201))</f>
        <v>105500</v>
      </c>
      <c r="C210" s="1">
        <f aca="true" t="shared" si="149" ref="C210:M210">SUM(0.02*(SUM(C200:C202)))+(SUM(0.05*C201))</f>
        <v>105500</v>
      </c>
      <c r="D210" s="1">
        <f t="shared" si="149"/>
        <v>105500</v>
      </c>
      <c r="E210" s="1">
        <f t="shared" si="149"/>
        <v>105500</v>
      </c>
      <c r="F210" s="1">
        <f t="shared" si="149"/>
        <v>105500</v>
      </c>
      <c r="G210" s="1">
        <f t="shared" si="149"/>
        <v>105500</v>
      </c>
      <c r="H210" s="1">
        <f t="shared" si="149"/>
        <v>105500</v>
      </c>
      <c r="I210" s="1">
        <f t="shared" si="149"/>
        <v>105500</v>
      </c>
      <c r="J210" s="1">
        <f t="shared" si="149"/>
        <v>105500</v>
      </c>
      <c r="K210" s="1">
        <f t="shared" si="149"/>
        <v>105500</v>
      </c>
      <c r="L210" s="1">
        <f t="shared" si="149"/>
        <v>105500</v>
      </c>
      <c r="M210" s="1">
        <f t="shared" si="149"/>
        <v>105500</v>
      </c>
      <c r="N210" s="1">
        <f t="shared" si="140"/>
        <v>1266000</v>
      </c>
    </row>
    <row r="211" spans="1:14" ht="12.75">
      <c r="A211" t="s">
        <v>12</v>
      </c>
      <c r="B211" s="1">
        <f>SUM(25*B193)</f>
        <v>25000</v>
      </c>
      <c r="C211" s="1">
        <f aca="true" t="shared" si="150" ref="C211:M211">SUM(25*C193)</f>
        <v>25000</v>
      </c>
      <c r="D211" s="1">
        <f t="shared" si="150"/>
        <v>25000</v>
      </c>
      <c r="E211" s="1">
        <f t="shared" si="150"/>
        <v>25000</v>
      </c>
      <c r="F211" s="1">
        <f t="shared" si="150"/>
        <v>25000</v>
      </c>
      <c r="G211" s="1">
        <f t="shared" si="150"/>
        <v>25000</v>
      </c>
      <c r="H211" s="1">
        <f t="shared" si="150"/>
        <v>25000</v>
      </c>
      <c r="I211" s="1">
        <f t="shared" si="150"/>
        <v>25000</v>
      </c>
      <c r="J211" s="1">
        <f t="shared" si="150"/>
        <v>25000</v>
      </c>
      <c r="K211" s="1">
        <f t="shared" si="150"/>
        <v>25000</v>
      </c>
      <c r="L211" s="1">
        <f t="shared" si="150"/>
        <v>25000</v>
      </c>
      <c r="M211" s="1">
        <f t="shared" si="150"/>
        <v>25000</v>
      </c>
      <c r="N211" s="1">
        <f t="shared" si="140"/>
        <v>300000</v>
      </c>
    </row>
    <row r="212" spans="1:14" ht="12.75">
      <c r="A212" s="2" t="s">
        <v>13</v>
      </c>
      <c r="B212" s="1">
        <f aca="true" t="shared" si="151" ref="B212:M212">SUM(B208:B211)</f>
        <v>518500</v>
      </c>
      <c r="C212" s="1">
        <f t="shared" si="151"/>
        <v>518500</v>
      </c>
      <c r="D212" s="1">
        <f t="shared" si="151"/>
        <v>518500</v>
      </c>
      <c r="E212" s="1">
        <f t="shared" si="151"/>
        <v>518500</v>
      </c>
      <c r="F212" s="1">
        <f t="shared" si="151"/>
        <v>518500</v>
      </c>
      <c r="G212" s="1">
        <f t="shared" si="151"/>
        <v>518500</v>
      </c>
      <c r="H212" s="1">
        <f t="shared" si="151"/>
        <v>518500</v>
      </c>
      <c r="I212" s="1">
        <f t="shared" si="151"/>
        <v>518500</v>
      </c>
      <c r="J212" s="1">
        <f t="shared" si="151"/>
        <v>518500</v>
      </c>
      <c r="K212" s="1">
        <f t="shared" si="151"/>
        <v>518500</v>
      </c>
      <c r="L212" s="1">
        <f t="shared" si="151"/>
        <v>518500</v>
      </c>
      <c r="M212" s="1">
        <f t="shared" si="151"/>
        <v>518500</v>
      </c>
      <c r="N212" s="1">
        <f t="shared" si="140"/>
        <v>6222000</v>
      </c>
    </row>
    <row r="213" spans="1:14" ht="12.75">
      <c r="A213" s="2" t="s">
        <v>14</v>
      </c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 t="s">
        <v>28</v>
      </c>
    </row>
    <row r="214" spans="1:14" ht="12.75">
      <c r="A214" s="3" t="s">
        <v>15</v>
      </c>
      <c r="B214" s="1">
        <f>SUM((181*15*2080)/12)</f>
        <v>470600</v>
      </c>
      <c r="C214" s="1">
        <f>SUM(B214)</f>
        <v>470600</v>
      </c>
      <c r="D214" s="1">
        <f aca="true" t="shared" si="152" ref="D214:M214">SUM(C214)</f>
        <v>470600</v>
      </c>
      <c r="E214" s="1">
        <f t="shared" si="152"/>
        <v>470600</v>
      </c>
      <c r="F214" s="1">
        <f t="shared" si="152"/>
        <v>470600</v>
      </c>
      <c r="G214" s="1">
        <f t="shared" si="152"/>
        <v>470600</v>
      </c>
      <c r="H214" s="1">
        <f t="shared" si="152"/>
        <v>470600</v>
      </c>
      <c r="I214" s="1">
        <f t="shared" si="152"/>
        <v>470600</v>
      </c>
      <c r="J214" s="1">
        <f t="shared" si="152"/>
        <v>470600</v>
      </c>
      <c r="K214" s="1">
        <f t="shared" si="152"/>
        <v>470600</v>
      </c>
      <c r="L214" s="1">
        <f t="shared" si="152"/>
        <v>470600</v>
      </c>
      <c r="M214" s="1">
        <f t="shared" si="152"/>
        <v>470600</v>
      </c>
      <c r="N214" s="1">
        <f t="shared" si="140"/>
        <v>5647200</v>
      </c>
    </row>
    <row r="215" spans="1:14" ht="12.75">
      <c r="A215" s="3" t="s">
        <v>16</v>
      </c>
      <c r="B215" s="1">
        <f aca="true" t="shared" si="153" ref="B215:M215">SUM(0.25*B214)</f>
        <v>117650</v>
      </c>
      <c r="C215" s="1">
        <f t="shared" si="153"/>
        <v>117650</v>
      </c>
      <c r="D215" s="1">
        <f t="shared" si="153"/>
        <v>117650</v>
      </c>
      <c r="E215" s="1">
        <f t="shared" si="153"/>
        <v>117650</v>
      </c>
      <c r="F215" s="1">
        <f t="shared" si="153"/>
        <v>117650</v>
      </c>
      <c r="G215" s="1">
        <f t="shared" si="153"/>
        <v>117650</v>
      </c>
      <c r="H215" s="1">
        <f t="shared" si="153"/>
        <v>117650</v>
      </c>
      <c r="I215" s="1">
        <f t="shared" si="153"/>
        <v>117650</v>
      </c>
      <c r="J215" s="1">
        <f t="shared" si="153"/>
        <v>117650</v>
      </c>
      <c r="K215" s="1">
        <f t="shared" si="153"/>
        <v>117650</v>
      </c>
      <c r="L215" s="1">
        <f t="shared" si="153"/>
        <v>117650</v>
      </c>
      <c r="M215" s="1">
        <f t="shared" si="153"/>
        <v>117650</v>
      </c>
      <c r="N215" s="1">
        <f t="shared" si="140"/>
        <v>1411800</v>
      </c>
    </row>
    <row r="216" spans="1:14" ht="12.75">
      <c r="A216" s="3" t="s">
        <v>19</v>
      </c>
      <c r="B216" s="1">
        <f>SUM(0.06*M157)</f>
        <v>154042.5</v>
      </c>
      <c r="C216" s="1">
        <f>SUM(0.06*B206)</f>
        <v>154042.5</v>
      </c>
      <c r="D216" s="1">
        <f aca="true" t="shared" si="154" ref="D216:M216">SUM(0.06*C206)</f>
        <v>154042.5</v>
      </c>
      <c r="E216" s="1">
        <f t="shared" si="154"/>
        <v>154042.5</v>
      </c>
      <c r="F216" s="1">
        <f t="shared" si="154"/>
        <v>154042.5</v>
      </c>
      <c r="G216" s="1">
        <f t="shared" si="154"/>
        <v>154042.5</v>
      </c>
      <c r="H216" s="1">
        <f t="shared" si="154"/>
        <v>154042.5</v>
      </c>
      <c r="I216" s="1">
        <f t="shared" si="154"/>
        <v>154042.5</v>
      </c>
      <c r="J216" s="1">
        <f t="shared" si="154"/>
        <v>154042.5</v>
      </c>
      <c r="K216" s="1">
        <f t="shared" si="154"/>
        <v>154042.5</v>
      </c>
      <c r="L216" s="1">
        <f t="shared" si="154"/>
        <v>154042.5</v>
      </c>
      <c r="M216" s="1">
        <f t="shared" si="154"/>
        <v>154042.5</v>
      </c>
      <c r="N216" s="1">
        <f t="shared" si="140"/>
        <v>1848510</v>
      </c>
    </row>
    <row r="217" spans="1:14" ht="12.75">
      <c r="A217" t="s">
        <v>17</v>
      </c>
      <c r="B217" s="1">
        <v>7500</v>
      </c>
      <c r="C217" s="1">
        <v>7500</v>
      </c>
      <c r="D217" s="1">
        <v>7500</v>
      </c>
      <c r="E217" s="1">
        <v>7500</v>
      </c>
      <c r="F217" s="1">
        <v>7500</v>
      </c>
      <c r="G217" s="1">
        <v>7500</v>
      </c>
      <c r="H217" s="1">
        <v>7500</v>
      </c>
      <c r="I217" s="1">
        <v>7500</v>
      </c>
      <c r="J217" s="1">
        <v>7500</v>
      </c>
      <c r="K217" s="1">
        <v>7500</v>
      </c>
      <c r="L217" s="1">
        <v>7500</v>
      </c>
      <c r="M217" s="1">
        <v>7500</v>
      </c>
      <c r="N217" s="1">
        <f t="shared" si="140"/>
        <v>90000</v>
      </c>
    </row>
    <row r="218" spans="1:14" ht="12.75">
      <c r="A218" t="s">
        <v>18</v>
      </c>
      <c r="B218" s="1">
        <f>SUM(0.04*B214)</f>
        <v>18824</v>
      </c>
      <c r="C218" s="1">
        <f aca="true" t="shared" si="155" ref="C218:M218">SUM(0.04*C214)</f>
        <v>18824</v>
      </c>
      <c r="D218" s="1">
        <f t="shared" si="155"/>
        <v>18824</v>
      </c>
      <c r="E218" s="1">
        <f t="shared" si="155"/>
        <v>18824</v>
      </c>
      <c r="F218" s="1">
        <f t="shared" si="155"/>
        <v>18824</v>
      </c>
      <c r="G218" s="1">
        <f t="shared" si="155"/>
        <v>18824</v>
      </c>
      <c r="H218" s="1">
        <f t="shared" si="155"/>
        <v>18824</v>
      </c>
      <c r="I218" s="1">
        <f t="shared" si="155"/>
        <v>18824</v>
      </c>
      <c r="J218" s="1">
        <f t="shared" si="155"/>
        <v>18824</v>
      </c>
      <c r="K218" s="1">
        <f t="shared" si="155"/>
        <v>18824</v>
      </c>
      <c r="L218" s="1">
        <f t="shared" si="155"/>
        <v>18824</v>
      </c>
      <c r="M218" s="1">
        <f t="shared" si="155"/>
        <v>18824</v>
      </c>
      <c r="N218" s="1">
        <f t="shared" si="140"/>
        <v>225888</v>
      </c>
    </row>
    <row r="219" spans="1:14" ht="12.75">
      <c r="A219" t="s">
        <v>20</v>
      </c>
      <c r="B219" s="1">
        <v>7500</v>
      </c>
      <c r="C219" s="1">
        <v>7500</v>
      </c>
      <c r="D219" s="1">
        <v>7500</v>
      </c>
      <c r="E219" s="1">
        <v>7500</v>
      </c>
      <c r="F219" s="1">
        <v>7500</v>
      </c>
      <c r="G219" s="1">
        <v>7500</v>
      </c>
      <c r="H219" s="1">
        <v>7500</v>
      </c>
      <c r="I219" s="1">
        <v>7500</v>
      </c>
      <c r="J219" s="1">
        <v>7500</v>
      </c>
      <c r="K219" s="1">
        <v>7500</v>
      </c>
      <c r="L219" s="1">
        <v>7500</v>
      </c>
      <c r="M219" s="1">
        <v>7500</v>
      </c>
      <c r="N219" s="1">
        <f t="shared" si="140"/>
        <v>90000</v>
      </c>
    </row>
    <row r="220" spans="1:14" ht="12.75">
      <c r="A220" t="s">
        <v>52</v>
      </c>
      <c r="B220" s="1">
        <f>SUM(147569*0.35)</f>
        <v>51649.149999999994</v>
      </c>
      <c r="C220" s="1">
        <f>SUM(B220)</f>
        <v>51649.149999999994</v>
      </c>
      <c r="D220" s="1">
        <f aca="true" t="shared" si="156" ref="D220:M220">SUM(C220)</f>
        <v>51649.149999999994</v>
      </c>
      <c r="E220" s="1">
        <f t="shared" si="156"/>
        <v>51649.149999999994</v>
      </c>
      <c r="F220" s="1">
        <f t="shared" si="156"/>
        <v>51649.149999999994</v>
      </c>
      <c r="G220" s="1">
        <f t="shared" si="156"/>
        <v>51649.149999999994</v>
      </c>
      <c r="H220" s="1">
        <f t="shared" si="156"/>
        <v>51649.149999999994</v>
      </c>
      <c r="I220" s="1">
        <f t="shared" si="156"/>
        <v>51649.149999999994</v>
      </c>
      <c r="J220" s="1">
        <f t="shared" si="156"/>
        <v>51649.149999999994</v>
      </c>
      <c r="K220" s="1">
        <f t="shared" si="156"/>
        <v>51649.149999999994</v>
      </c>
      <c r="L220" s="1">
        <f t="shared" si="156"/>
        <v>51649.149999999994</v>
      </c>
      <c r="M220" s="1">
        <f t="shared" si="156"/>
        <v>51649.149999999994</v>
      </c>
      <c r="N220" s="1">
        <f t="shared" si="140"/>
        <v>619789.8</v>
      </c>
    </row>
    <row r="221" spans="1:14" ht="12.75">
      <c r="A221" t="s">
        <v>25</v>
      </c>
      <c r="B221" s="1">
        <f>SUM(147569*0.4)</f>
        <v>59027.600000000006</v>
      </c>
      <c r="C221" s="1">
        <f>SUM(B221)</f>
        <v>59027.600000000006</v>
      </c>
      <c r="D221" s="1">
        <f aca="true" t="shared" si="157" ref="D221:M221">SUM(C221)</f>
        <v>59027.600000000006</v>
      </c>
      <c r="E221" s="1">
        <f t="shared" si="157"/>
        <v>59027.600000000006</v>
      </c>
      <c r="F221" s="1">
        <f t="shared" si="157"/>
        <v>59027.600000000006</v>
      </c>
      <c r="G221" s="1">
        <f t="shared" si="157"/>
        <v>59027.600000000006</v>
      </c>
      <c r="H221" s="1">
        <f t="shared" si="157"/>
        <v>59027.600000000006</v>
      </c>
      <c r="I221" s="1">
        <f t="shared" si="157"/>
        <v>59027.600000000006</v>
      </c>
      <c r="J221" s="1">
        <f t="shared" si="157"/>
        <v>59027.600000000006</v>
      </c>
      <c r="K221" s="1">
        <f t="shared" si="157"/>
        <v>59027.600000000006</v>
      </c>
      <c r="L221" s="1">
        <f t="shared" si="157"/>
        <v>59027.600000000006</v>
      </c>
      <c r="M221" s="1">
        <f t="shared" si="157"/>
        <v>59027.600000000006</v>
      </c>
      <c r="N221" s="1">
        <f t="shared" si="140"/>
        <v>708331.1999999998</v>
      </c>
    </row>
    <row r="222" spans="1:14" ht="12.75">
      <c r="A222" t="s">
        <v>21</v>
      </c>
      <c r="B222" s="1">
        <f>SUM(8000+SUM(300000/12))</f>
        <v>33000</v>
      </c>
      <c r="C222" s="1">
        <f aca="true" t="shared" si="158" ref="C222:M222">SUM(8000+SUM(300000/12))</f>
        <v>33000</v>
      </c>
      <c r="D222" s="1">
        <f t="shared" si="158"/>
        <v>33000</v>
      </c>
      <c r="E222" s="1">
        <f t="shared" si="158"/>
        <v>33000</v>
      </c>
      <c r="F222" s="1">
        <f t="shared" si="158"/>
        <v>33000</v>
      </c>
      <c r="G222" s="1">
        <f t="shared" si="158"/>
        <v>33000</v>
      </c>
      <c r="H222" s="1">
        <f t="shared" si="158"/>
        <v>33000</v>
      </c>
      <c r="I222" s="1">
        <f t="shared" si="158"/>
        <v>33000</v>
      </c>
      <c r="J222" s="1">
        <f t="shared" si="158"/>
        <v>33000</v>
      </c>
      <c r="K222" s="1">
        <f t="shared" si="158"/>
        <v>33000</v>
      </c>
      <c r="L222" s="1">
        <f t="shared" si="158"/>
        <v>33000</v>
      </c>
      <c r="M222" s="1">
        <f t="shared" si="158"/>
        <v>33000</v>
      </c>
      <c r="N222" s="1">
        <f t="shared" si="140"/>
        <v>396000</v>
      </c>
    </row>
    <row r="223" spans="1:14" ht="12.75">
      <c r="A223" t="s">
        <v>22</v>
      </c>
      <c r="B223" s="1">
        <v>15000</v>
      </c>
      <c r="C223" s="1">
        <v>15000</v>
      </c>
      <c r="D223" s="1">
        <v>15000</v>
      </c>
      <c r="E223" s="1">
        <v>15000</v>
      </c>
      <c r="F223" s="1">
        <v>15000</v>
      </c>
      <c r="G223" s="1">
        <v>15000</v>
      </c>
      <c r="H223" s="1">
        <v>15000</v>
      </c>
      <c r="I223" s="1">
        <v>15000</v>
      </c>
      <c r="J223" s="1">
        <v>15000</v>
      </c>
      <c r="K223" s="1">
        <v>15000</v>
      </c>
      <c r="L223" s="1">
        <v>15000</v>
      </c>
      <c r="M223" s="1">
        <v>15000</v>
      </c>
      <c r="N223" s="1">
        <f t="shared" si="140"/>
        <v>180000</v>
      </c>
    </row>
    <row r="224" spans="1:14" ht="12.75">
      <c r="A224" t="s">
        <v>23</v>
      </c>
      <c r="B224" s="1">
        <v>5000</v>
      </c>
      <c r="C224" s="1">
        <v>5000</v>
      </c>
      <c r="D224" s="1">
        <v>5000</v>
      </c>
      <c r="E224" s="1">
        <v>5000</v>
      </c>
      <c r="F224" s="1">
        <v>5000</v>
      </c>
      <c r="G224" s="1">
        <v>5000</v>
      </c>
      <c r="H224" s="1">
        <v>5000</v>
      </c>
      <c r="I224" s="1">
        <v>5000</v>
      </c>
      <c r="J224" s="1">
        <v>5000</v>
      </c>
      <c r="K224" s="1">
        <v>5000</v>
      </c>
      <c r="L224" s="1">
        <v>5000</v>
      </c>
      <c r="M224" s="1">
        <v>5000</v>
      </c>
      <c r="N224" s="1">
        <f t="shared" si="140"/>
        <v>60000</v>
      </c>
    </row>
    <row r="225" spans="1:14" ht="12.75">
      <c r="A225" t="s">
        <v>26</v>
      </c>
      <c r="B225" s="1">
        <f>SUM(B197*3.5*30*3.5)</f>
        <v>10290</v>
      </c>
      <c r="C225" s="1">
        <f aca="true" t="shared" si="159" ref="C225:M225">SUM(C197*3.5*30*3.5)</f>
        <v>10290</v>
      </c>
      <c r="D225" s="1">
        <f t="shared" si="159"/>
        <v>10290</v>
      </c>
      <c r="E225" s="1">
        <f t="shared" si="159"/>
        <v>10290</v>
      </c>
      <c r="F225" s="1">
        <f t="shared" si="159"/>
        <v>10290</v>
      </c>
      <c r="G225" s="1">
        <f t="shared" si="159"/>
        <v>10290</v>
      </c>
      <c r="H225" s="1">
        <f t="shared" si="159"/>
        <v>10290</v>
      </c>
      <c r="I225" s="1">
        <f t="shared" si="159"/>
        <v>10290</v>
      </c>
      <c r="J225" s="1">
        <f t="shared" si="159"/>
        <v>10290</v>
      </c>
      <c r="K225" s="1">
        <f t="shared" si="159"/>
        <v>10290</v>
      </c>
      <c r="L225" s="1">
        <f t="shared" si="159"/>
        <v>10290</v>
      </c>
      <c r="M225" s="1">
        <f t="shared" si="159"/>
        <v>10290</v>
      </c>
      <c r="N225" s="1">
        <f t="shared" si="140"/>
        <v>123480</v>
      </c>
    </row>
    <row r="226" spans="1:14" ht="12.75">
      <c r="A226" t="s">
        <v>53</v>
      </c>
      <c r="B226" s="1">
        <v>10000</v>
      </c>
      <c r="C226" s="1">
        <v>10000</v>
      </c>
      <c r="D226" s="1">
        <v>10000</v>
      </c>
      <c r="E226" s="1">
        <v>10000</v>
      </c>
      <c r="F226" s="1">
        <v>10000</v>
      </c>
      <c r="G226" s="1">
        <v>10000</v>
      </c>
      <c r="H226" s="1">
        <v>10000</v>
      </c>
      <c r="I226" s="1">
        <v>10000</v>
      </c>
      <c r="J226" s="1">
        <v>10000</v>
      </c>
      <c r="K226" s="1">
        <v>10000</v>
      </c>
      <c r="L226" s="1">
        <v>10000</v>
      </c>
      <c r="M226" s="1">
        <v>10000</v>
      </c>
      <c r="N226" s="1">
        <f t="shared" si="140"/>
        <v>120000</v>
      </c>
    </row>
    <row r="227" spans="1:14" ht="12.75">
      <c r="A227" t="s">
        <v>24</v>
      </c>
      <c r="B227" s="1">
        <f>SUM(0.05*(SUM(B212:B224)))</f>
        <v>72914.6625</v>
      </c>
      <c r="C227" s="1">
        <f aca="true" t="shared" si="160" ref="C227:M227">SUM(0.05*(SUM(C212:C224)))</f>
        <v>72914.6625</v>
      </c>
      <c r="D227" s="1">
        <f t="shared" si="160"/>
        <v>72914.6625</v>
      </c>
      <c r="E227" s="1">
        <f t="shared" si="160"/>
        <v>72914.6625</v>
      </c>
      <c r="F227" s="1">
        <f t="shared" si="160"/>
        <v>72914.6625</v>
      </c>
      <c r="G227" s="1">
        <f t="shared" si="160"/>
        <v>72914.6625</v>
      </c>
      <c r="H227" s="1">
        <f t="shared" si="160"/>
        <v>72914.6625</v>
      </c>
      <c r="I227" s="1">
        <f t="shared" si="160"/>
        <v>72914.6625</v>
      </c>
      <c r="J227" s="1">
        <f t="shared" si="160"/>
        <v>72914.6625</v>
      </c>
      <c r="K227" s="1">
        <f t="shared" si="160"/>
        <v>72914.6625</v>
      </c>
      <c r="L227" s="1">
        <f t="shared" si="160"/>
        <v>72914.6625</v>
      </c>
      <c r="M227" s="1">
        <f t="shared" si="160"/>
        <v>72914.6625</v>
      </c>
      <c r="N227" s="1">
        <f t="shared" si="140"/>
        <v>874975.9499999998</v>
      </c>
    </row>
    <row r="228" spans="1:14" ht="12.75">
      <c r="A228" s="2" t="s">
        <v>27</v>
      </c>
      <c r="B228" s="1">
        <f aca="true" t="shared" si="161" ref="B228:M228">SUM(B214:B227)</f>
        <v>1032997.9125</v>
      </c>
      <c r="C228" s="1">
        <f t="shared" si="161"/>
        <v>1032997.9125</v>
      </c>
      <c r="D228" s="1">
        <f t="shared" si="161"/>
        <v>1032997.9125</v>
      </c>
      <c r="E228" s="1">
        <f t="shared" si="161"/>
        <v>1032997.9125</v>
      </c>
      <c r="F228" s="1">
        <f t="shared" si="161"/>
        <v>1032997.9125</v>
      </c>
      <c r="G228" s="1">
        <f t="shared" si="161"/>
        <v>1032997.9125</v>
      </c>
      <c r="H228" s="1">
        <f t="shared" si="161"/>
        <v>1032997.9125</v>
      </c>
      <c r="I228" s="1">
        <f t="shared" si="161"/>
        <v>1032997.9125</v>
      </c>
      <c r="J228" s="1">
        <f t="shared" si="161"/>
        <v>1032997.9125</v>
      </c>
      <c r="K228" s="1">
        <f t="shared" si="161"/>
        <v>1032997.9125</v>
      </c>
      <c r="L228" s="1">
        <f t="shared" si="161"/>
        <v>1032997.9125</v>
      </c>
      <c r="M228" s="1">
        <f t="shared" si="161"/>
        <v>1032997.9125</v>
      </c>
      <c r="N228" s="1">
        <f t="shared" si="140"/>
        <v>12395974.949999997</v>
      </c>
    </row>
    <row r="229" spans="2:14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 t="s">
        <v>28</v>
      </c>
    </row>
    <row r="230" spans="1:14" ht="12.75">
      <c r="A230" t="s">
        <v>36</v>
      </c>
      <c r="B230" s="1">
        <f aca="true" t="shared" si="162" ref="B230:M230">SUM(B212+B228)</f>
        <v>1551497.9125</v>
      </c>
      <c r="C230" s="1">
        <f t="shared" si="162"/>
        <v>1551497.9125</v>
      </c>
      <c r="D230" s="1">
        <f t="shared" si="162"/>
        <v>1551497.9125</v>
      </c>
      <c r="E230" s="1">
        <f t="shared" si="162"/>
        <v>1551497.9125</v>
      </c>
      <c r="F230" s="1">
        <f t="shared" si="162"/>
        <v>1551497.9125</v>
      </c>
      <c r="G230" s="1">
        <f t="shared" si="162"/>
        <v>1551497.9125</v>
      </c>
      <c r="H230" s="1">
        <f t="shared" si="162"/>
        <v>1551497.9125</v>
      </c>
      <c r="I230" s="1">
        <f t="shared" si="162"/>
        <v>1551497.9125</v>
      </c>
      <c r="J230" s="1">
        <f t="shared" si="162"/>
        <v>1551497.9125</v>
      </c>
      <c r="K230" s="1">
        <f t="shared" si="162"/>
        <v>1551497.9125</v>
      </c>
      <c r="L230" s="1">
        <f t="shared" si="162"/>
        <v>1551497.9125</v>
      </c>
      <c r="M230" s="1">
        <f t="shared" si="162"/>
        <v>1551497.9125</v>
      </c>
      <c r="N230" s="1">
        <f t="shared" si="140"/>
        <v>18617974.95</v>
      </c>
    </row>
    <row r="231" spans="2:14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 t="s">
        <v>28</v>
      </c>
    </row>
    <row r="232" spans="1:14" ht="12.75">
      <c r="A232" s="2" t="s">
        <v>30</v>
      </c>
      <c r="B232" s="1">
        <f aca="true" t="shared" si="163" ref="B232:M232">SUM(B206-B230)</f>
        <v>1015877.0874999999</v>
      </c>
      <c r="C232" s="1">
        <f t="shared" si="163"/>
        <v>1015877.0874999999</v>
      </c>
      <c r="D232" s="1">
        <f t="shared" si="163"/>
        <v>1015877.0874999999</v>
      </c>
      <c r="E232" s="1">
        <f t="shared" si="163"/>
        <v>1015877.0874999999</v>
      </c>
      <c r="F232" s="1">
        <f t="shared" si="163"/>
        <v>1015877.0874999999</v>
      </c>
      <c r="G232" s="1">
        <f t="shared" si="163"/>
        <v>1015877.0874999999</v>
      </c>
      <c r="H232" s="1">
        <f t="shared" si="163"/>
        <v>1015877.0874999999</v>
      </c>
      <c r="I232" s="1">
        <f t="shared" si="163"/>
        <v>1015877.0874999999</v>
      </c>
      <c r="J232" s="1">
        <f t="shared" si="163"/>
        <v>1015877.0874999999</v>
      </c>
      <c r="K232" s="1">
        <f t="shared" si="163"/>
        <v>1015877.0874999999</v>
      </c>
      <c r="L232" s="1">
        <f t="shared" si="163"/>
        <v>1015877.0874999999</v>
      </c>
      <c r="M232" s="1">
        <f t="shared" si="163"/>
        <v>1015877.0874999999</v>
      </c>
      <c r="N232" s="1">
        <f>SUM(B232:M232)</f>
        <v>12190525.050000003</v>
      </c>
    </row>
    <row r="233" spans="1:14" ht="12.75">
      <c r="A233" t="s">
        <v>29</v>
      </c>
      <c r="B233" s="1">
        <v>766170</v>
      </c>
      <c r="C233" s="1">
        <f>SUM(B233)</f>
        <v>766170</v>
      </c>
      <c r="D233" s="1">
        <f aca="true" t="shared" si="164" ref="D233:M233">SUM(C233)</f>
        <v>766170</v>
      </c>
      <c r="E233" s="1">
        <f t="shared" si="164"/>
        <v>766170</v>
      </c>
      <c r="F233" s="1">
        <f t="shared" si="164"/>
        <v>766170</v>
      </c>
      <c r="G233" s="1">
        <f t="shared" si="164"/>
        <v>766170</v>
      </c>
      <c r="H233" s="1">
        <f t="shared" si="164"/>
        <v>766170</v>
      </c>
      <c r="I233" s="1">
        <f t="shared" si="164"/>
        <v>766170</v>
      </c>
      <c r="J233" s="1">
        <f t="shared" si="164"/>
        <v>766170</v>
      </c>
      <c r="K233" s="1">
        <f t="shared" si="164"/>
        <v>766170</v>
      </c>
      <c r="L233" s="1">
        <f t="shared" si="164"/>
        <v>766170</v>
      </c>
      <c r="M233" s="1">
        <f t="shared" si="164"/>
        <v>766170</v>
      </c>
      <c r="N233" s="1">
        <f>SUM(B233:M233)</f>
        <v>9194040</v>
      </c>
    </row>
    <row r="234" spans="1:14" ht="12.75">
      <c r="A234" s="2" t="s">
        <v>31</v>
      </c>
      <c r="B234" s="6">
        <f aca="true" t="shared" si="165" ref="B234:M234">SUM(B232-B233)</f>
        <v>249707.0874999999</v>
      </c>
      <c r="C234" s="6">
        <f t="shared" si="165"/>
        <v>249707.0874999999</v>
      </c>
      <c r="D234" s="6">
        <f t="shared" si="165"/>
        <v>249707.0874999999</v>
      </c>
      <c r="E234" s="6">
        <f t="shared" si="165"/>
        <v>249707.0874999999</v>
      </c>
      <c r="F234" s="6">
        <f t="shared" si="165"/>
        <v>249707.0874999999</v>
      </c>
      <c r="G234" s="6">
        <f t="shared" si="165"/>
        <v>249707.0874999999</v>
      </c>
      <c r="H234" s="6">
        <f t="shared" si="165"/>
        <v>249707.0874999999</v>
      </c>
      <c r="I234" s="6">
        <f t="shared" si="165"/>
        <v>249707.0874999999</v>
      </c>
      <c r="J234" s="6">
        <f t="shared" si="165"/>
        <v>249707.0874999999</v>
      </c>
      <c r="K234" s="6">
        <f t="shared" si="165"/>
        <v>249707.0874999999</v>
      </c>
      <c r="L234" s="6">
        <f t="shared" si="165"/>
        <v>249707.0874999999</v>
      </c>
      <c r="M234" s="6">
        <f t="shared" si="165"/>
        <v>249707.0874999999</v>
      </c>
      <c r="N234" s="6">
        <f>SUM(B234:M234)</f>
        <v>2996485.049999999</v>
      </c>
    </row>
    <row r="235" spans="1:14" ht="12.75">
      <c r="A235" s="2" t="s">
        <v>39</v>
      </c>
      <c r="B235" s="6">
        <f>SUM(M186+B234)</f>
        <v>6080148.294999998</v>
      </c>
      <c r="C235" s="6">
        <f aca="true" t="shared" si="166" ref="C235:M235">SUM(B235+C234)</f>
        <v>6329855.382499998</v>
      </c>
      <c r="D235" s="6">
        <f t="shared" si="166"/>
        <v>6579562.469999999</v>
      </c>
      <c r="E235" s="6">
        <f t="shared" si="166"/>
        <v>6829269.557499999</v>
      </c>
      <c r="F235" s="6">
        <f t="shared" si="166"/>
        <v>7078976.645</v>
      </c>
      <c r="G235" s="6">
        <f t="shared" si="166"/>
        <v>7328683.7325</v>
      </c>
      <c r="H235" s="6">
        <f t="shared" si="166"/>
        <v>7578390.82</v>
      </c>
      <c r="I235" s="6">
        <f t="shared" si="166"/>
        <v>7828097.907500001</v>
      </c>
      <c r="J235" s="6">
        <f t="shared" si="166"/>
        <v>8077804.995000001</v>
      </c>
      <c r="K235" s="6">
        <f t="shared" si="166"/>
        <v>8327512.082500001</v>
      </c>
      <c r="L235" s="6">
        <f t="shared" si="166"/>
        <v>8577219.170000002</v>
      </c>
      <c r="M235" s="6">
        <f t="shared" si="166"/>
        <v>8826926.257500002</v>
      </c>
      <c r="N235" s="6">
        <f>SUM(M235)</f>
        <v>8826926.257500002</v>
      </c>
    </row>
  </sheetData>
  <sheetProtection/>
  <mergeCells count="1">
    <mergeCell ref="A1:N1"/>
  </mergeCells>
  <printOptions horizontalCentered="1"/>
  <pageMargins left="0.5" right="0.25" top="1" bottom="0" header="0" footer="0"/>
  <pageSetup fitToHeight="0" horizontalDpi="300" verticalDpi="300" orientation="landscape" paperSize="17" scale="60" r:id="rId1"/>
  <headerFooter alignWithMargins="0">
    <oddHeader>&amp;C&amp;"Arial,Bold"36 bed facility
</oddHeader>
    <oddFooter>&amp;LREVISED&amp;C&amp;P</oddFooter>
  </headerFooter>
  <rowBreaks count="4" manualBreakCount="4">
    <brk id="45" max="13" man="1"/>
    <brk id="91" max="13" man="1"/>
    <brk id="139" max="13" man="1"/>
    <brk id="18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6" sqref="A6"/>
    </sheetView>
  </sheetViews>
  <sheetFormatPr defaultColWidth="9.140625" defaultRowHeight="12.75"/>
  <sheetData>
    <row r="1" ht="12.75">
      <c r="A1" t="s">
        <v>28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LOVE</dc:creator>
  <cp:keywords/>
  <dc:description/>
  <cp:lastModifiedBy>Tay Ballard</cp:lastModifiedBy>
  <cp:lastPrinted>2002-07-17T23:12:31Z</cp:lastPrinted>
  <dcterms:created xsi:type="dcterms:W3CDTF">2000-05-05T05:38:38Z</dcterms:created>
  <dcterms:modified xsi:type="dcterms:W3CDTF">2014-06-17T03:24:19Z</dcterms:modified>
  <cp:category/>
  <cp:version/>
  <cp:contentType/>
  <cp:contentStatus/>
</cp:coreProperties>
</file>