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65" windowWidth="20115" windowHeight="8025" tabRatio="728" firstSheet="1" activeTab="1"/>
  </bookViews>
  <sheets>
    <sheet name="Data" sheetId="12" state="hidden" r:id="rId1"/>
    <sheet name="Revenues" sheetId="1" r:id="rId2"/>
    <sheet name="Production" sheetId="2" r:id="rId3"/>
    <sheet name="material usage" sheetId="3" state="hidden" r:id="rId4"/>
    <sheet name="Mat-usage" sheetId="9" r:id="rId5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3" l="1"/>
  <c r="F25" i="3"/>
  <c r="E25" i="3"/>
  <c r="E29" i="3" s="1"/>
  <c r="C25" i="3"/>
  <c r="F24" i="3"/>
  <c r="D24" i="3"/>
  <c r="C24" i="3"/>
  <c r="G24" i="3" s="1"/>
  <c r="D11" i="3"/>
  <c r="D27" i="3"/>
  <c r="D29" i="3" s="1"/>
  <c r="F13" i="3"/>
  <c r="F12" i="3"/>
  <c r="F28" i="3" s="1"/>
  <c r="F11" i="3"/>
  <c r="E13" i="3"/>
  <c r="E12" i="3"/>
  <c r="E14" i="3" s="1"/>
  <c r="E28" i="3" s="1"/>
  <c r="E11" i="3"/>
  <c r="D13" i="3"/>
  <c r="D12" i="3"/>
  <c r="G12" i="3" s="1"/>
  <c r="C13" i="3"/>
  <c r="C28" i="3" s="1"/>
  <c r="C12" i="3"/>
  <c r="C11" i="3"/>
  <c r="G25" i="3"/>
  <c r="C27" i="3"/>
  <c r="G27" i="3" s="1"/>
  <c r="F27" i="3"/>
  <c r="G11" i="3"/>
  <c r="G28" i="3" l="1"/>
  <c r="F29" i="3"/>
  <c r="F14" i="3"/>
  <c r="G13" i="3"/>
  <c r="C29" i="3"/>
  <c r="D14" i="3"/>
  <c r="C14" i="3"/>
</calcChain>
</file>

<file path=xl/comments1.xml><?xml version="1.0" encoding="utf-8"?>
<comments xmlns="http://schemas.openxmlformats.org/spreadsheetml/2006/main">
  <authors>
    <author>shridhara rao papemaru</author>
  </authors>
  <commentList>
    <comment ref="G22" authorId="0">
      <text>
        <r>
          <rPr>
            <b/>
            <sz val="9"/>
            <color indexed="81"/>
            <rFont val="Tahoma"/>
            <family val="2"/>
          </rPr>
          <t>shridhara rao papemaru:</t>
        </r>
        <r>
          <rPr>
            <sz val="9"/>
            <color indexed="81"/>
            <rFont val="Tahoma"/>
            <family val="2"/>
          </rPr>
          <t xml:space="preserve">
start from here</t>
        </r>
      </text>
    </comment>
  </commentList>
</comments>
</file>

<file path=xl/sharedStrings.xml><?xml version="1.0" encoding="utf-8"?>
<sst xmlns="http://schemas.openxmlformats.org/spreadsheetml/2006/main" count="77" uniqueCount="49">
  <si>
    <t xml:space="preserve"> </t>
  </si>
  <si>
    <t>direct materail usage budget</t>
  </si>
  <si>
    <t>Physical units budget</t>
  </si>
  <si>
    <t>Total qty of dir materials to be used</t>
  </si>
  <si>
    <t>Direct materials required:</t>
  </si>
  <si>
    <r>
      <t>Executive: 7467.50 units *4lm, 0.5</t>
    </r>
    <r>
      <rPr>
        <vertAlign val="superscript"/>
        <sz val="10"/>
        <color theme="1"/>
        <rFont val="Verdana"/>
        <family val="2"/>
      </rPr>
      <t xml:space="preserve">2, </t>
    </r>
    <r>
      <rPr>
        <sz val="10"/>
        <color theme="1"/>
        <rFont val="Verdana"/>
        <family val="2"/>
      </rPr>
      <t>0, 1.5m</t>
    </r>
  </si>
  <si>
    <r>
      <t>Classic: 2160 units * 3.5lm, 0, 0.5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, 1m</t>
    </r>
  </si>
  <si>
    <r>
      <t>Occassional: 1323 units * 3.75lm, 0, 0.5</t>
    </r>
    <r>
      <rPr>
        <vertAlign val="superscript"/>
        <sz val="10"/>
        <color theme="1"/>
        <rFont val="Verdana"/>
        <family val="2"/>
      </rPr>
      <t>2</t>
    </r>
    <r>
      <rPr>
        <sz val="10"/>
        <color theme="1"/>
        <rFont val="Verdana"/>
        <family val="2"/>
      </rPr>
      <t>, 1m</t>
    </r>
  </si>
  <si>
    <t xml:space="preserve">  Cedar timber (lm)</t>
  </si>
  <si>
    <t>Oak timber (Sq mtr)</t>
  </si>
  <si>
    <t>Pine timber (SQ mtr)</t>
  </si>
  <si>
    <t>Fabric (mtr)</t>
  </si>
  <si>
    <t>Cost budget</t>
  </si>
  <si>
    <t>Total</t>
  </si>
  <si>
    <t>cost</t>
  </si>
  <si>
    <t>Available from beginning direct materials inventory</t>
  </si>
  <si>
    <t>cedar: clasic 7 occ: 425 * $7</t>
  </si>
  <si>
    <t>cedar: ex: 695* $7.50</t>
  </si>
  <si>
    <t>oak: exc: 550*$5.50</t>
  </si>
  <si>
    <t>0.5 square meter  =  </t>
  </si>
  <si>
    <t>  0.7071 meter</t>
  </si>
  <si>
    <t>pine: 725 * $4.50</t>
  </si>
  <si>
    <t>Fabric: ex: 650 * 9.50</t>
  </si>
  <si>
    <t>Fabric: classic &amp; occ: 750 * $7.50 0r $8.10</t>
  </si>
  <si>
    <t>ask amanda</t>
  </si>
  <si>
    <t>not used by exc</t>
  </si>
  <si>
    <t>fabric is used by both classic and occ and to cal cost of them they need to be same cost per metre otherwise which cost to take, I have taken 8.10</t>
  </si>
  <si>
    <t>not used by claasic and occ</t>
  </si>
  <si>
    <t>alal costs are given per mtr right? - don’t have to convert sq mtr to metre when cal beg inv I guess - ask amanda</t>
  </si>
  <si>
    <t>To be purchased this period:</t>
  </si>
  <si>
    <t>Executive: 695,550,0,650</t>
  </si>
  <si>
    <t>Classic &amp; occ: 425,0,725,750</t>
  </si>
  <si>
    <t>Executive: (29870lm-695 lm)*$7.50</t>
  </si>
  <si>
    <t>Classic &amp; occ: ((7560+4961.25)-425)*$7</t>
  </si>
  <si>
    <t xml:space="preserve">  Cedar timber ($)</t>
  </si>
  <si>
    <t>Oak timber ($)</t>
  </si>
  <si>
    <t>Pine timber ($)</t>
  </si>
  <si>
    <t>Fabric ($)</t>
  </si>
  <si>
    <t>this is total materials needed for productuon</t>
  </si>
  <si>
    <t>Schedule 1: Revenues Budget</t>
  </si>
  <si>
    <t>Schedule 2: Prouction Budget (in units)</t>
  </si>
  <si>
    <t>Schedule 3A: Materials Usage Budget (in units and dollars)</t>
  </si>
  <si>
    <t>Cost Budget</t>
  </si>
  <si>
    <t>for the month of April 2016</t>
  </si>
  <si>
    <t>(metres)</t>
  </si>
  <si>
    <t>$</t>
  </si>
  <si>
    <t>Proven Patio Furniture Ltd</t>
  </si>
  <si>
    <t>Residential table</t>
  </si>
  <si>
    <t>Restaurant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</si>
</sst>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#,##0;[Red]#,##0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8"/>
      <color theme="1"/>
      <name val="Verdana"/>
      <family val="2"/>
    </font>
    <font>
      <vertAlign val="superscript"/>
      <sz val="10"/>
      <color theme="1"/>
      <name val="Verdana"/>
      <family val="2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10"/>
      <color rgb="FFFF0000"/>
      <name val="Verdana"/>
      <family val="2"/>
    </font>
    <font>
      <b/>
      <sz val="9"/>
      <color theme="1"/>
      <name val="Verdana"/>
      <family val="2"/>
    </font>
    <font>
      <i/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1" xfId="0" applyFont="1" applyBorder="1"/>
    <xf numFmtId="0" fontId="2" fillId="0" borderId="3" xfId="0" applyFont="1" applyBorder="1" applyAlignment="1">
      <alignment horizontal="center"/>
    </xf>
    <xf numFmtId="0" fontId="6" fillId="0" borderId="0" xfId="0" applyFont="1" applyFill="1" applyBorder="1"/>
    <xf numFmtId="0" fontId="2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1" fillId="0" borderId="0" xfId="0" applyFont="1" applyAlignment="1">
      <alignment horizontal="left" vertical="center" wrapText="1"/>
    </xf>
    <xf numFmtId="0" fontId="11" fillId="0" borderId="0" xfId="0" applyFont="1" applyFill="1" applyBorder="1"/>
    <xf numFmtId="0" fontId="1" fillId="0" borderId="0" xfId="0" applyFont="1"/>
    <xf numFmtId="0" fontId="10" fillId="0" borderId="1" xfId="0" applyFont="1" applyBorder="1"/>
    <xf numFmtId="0" fontId="12" fillId="0" borderId="1" xfId="0" applyFont="1" applyBorder="1"/>
    <xf numFmtId="0" fontId="12" fillId="0" borderId="0" xfId="0" applyFont="1"/>
    <xf numFmtId="0" fontId="5" fillId="0" borderId="5" xfId="0" applyFont="1" applyFill="1" applyBorder="1"/>
    <xf numFmtId="0" fontId="2" fillId="0" borderId="0" xfId="0" applyFont="1"/>
    <xf numFmtId="0" fontId="2" fillId="3" borderId="1" xfId="0" applyFont="1" applyFill="1" applyBorder="1"/>
    <xf numFmtId="0" fontId="0" fillId="3" borderId="1" xfId="0" applyFill="1" applyBorder="1"/>
    <xf numFmtId="1" fontId="0" fillId="3" borderId="14" xfId="0" applyNumberFormat="1" applyFill="1" applyBorder="1"/>
    <xf numFmtId="1" fontId="0" fillId="3" borderId="14" xfId="0" applyNumberFormat="1" applyFont="1" applyFill="1" applyBorder="1"/>
    <xf numFmtId="164" fontId="0" fillId="3" borderId="1" xfId="0" applyNumberFormat="1" applyFill="1" applyBorder="1"/>
    <xf numFmtId="164" fontId="0" fillId="3" borderId="1" xfId="0" applyNumberFormat="1" applyFont="1" applyFill="1" applyBorder="1"/>
    <xf numFmtId="0" fontId="13" fillId="3" borderId="0" xfId="0" applyFont="1" applyFill="1" applyBorder="1"/>
    <xf numFmtId="0" fontId="13" fillId="0" borderId="0" xfId="0" applyFont="1" applyBorder="1"/>
    <xf numFmtId="1" fontId="0" fillId="0" borderId="0" xfId="0" applyNumberFormat="1"/>
    <xf numFmtId="1" fontId="2" fillId="3" borderId="1" xfId="0" applyNumberFormat="1" applyFont="1" applyFill="1" applyBorder="1"/>
    <xf numFmtId="0" fontId="14" fillId="0" borderId="0" xfId="0" applyFont="1"/>
    <xf numFmtId="0" fontId="15" fillId="0" borderId="0" xfId="0" applyFont="1"/>
    <xf numFmtId="0" fontId="4" fillId="3" borderId="1" xfId="0" applyFont="1" applyFill="1" applyBorder="1"/>
    <xf numFmtId="1" fontId="0" fillId="3" borderId="1" xfId="0" applyNumberFormat="1" applyFill="1" applyBorder="1"/>
    <xf numFmtId="2" fontId="0" fillId="3" borderId="1" xfId="0" applyNumberFormat="1" applyFill="1" applyBorder="1"/>
    <xf numFmtId="2" fontId="2" fillId="3" borderId="1" xfId="0" applyNumberFormat="1" applyFont="1" applyFill="1" applyBorder="1"/>
    <xf numFmtId="0" fontId="9" fillId="3" borderId="1" xfId="0" applyFont="1" applyFill="1" applyBorder="1"/>
    <xf numFmtId="1" fontId="2" fillId="3" borderId="0" xfId="0" applyNumberFormat="1" applyFont="1" applyFill="1" applyBorder="1"/>
    <xf numFmtId="0" fontId="16" fillId="0" borderId="0" xfId="0" applyFont="1" applyFill="1" applyBorder="1"/>
    <xf numFmtId="166" fontId="0" fillId="0" borderId="0" xfId="0" applyNumberFormat="1"/>
    <xf numFmtId="165" fontId="0" fillId="0" borderId="0" xfId="0" applyNumberFormat="1"/>
    <xf numFmtId="2" fontId="8" fillId="3" borderId="1" xfId="0" applyNumberFormat="1" applyFont="1" applyFill="1" applyBorder="1"/>
    <xf numFmtId="2" fontId="0" fillId="0" borderId="0" xfId="0" applyNumberFormat="1"/>
    <xf numFmtId="2" fontId="2" fillId="4" borderId="2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17" fillId="3" borderId="1" xfId="0" applyNumberFormat="1" applyFont="1" applyFill="1" applyBorder="1"/>
    <xf numFmtId="1" fontId="8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1" xfId="0" applyNumberFormat="1" applyFont="1" applyFill="1" applyBorder="1"/>
    <xf numFmtId="166" fontId="0" fillId="3" borderId="1" xfId="0" applyNumberFormat="1" applyFill="1" applyBorder="1" applyAlignment="1">
      <alignment horizontal="center"/>
    </xf>
    <xf numFmtId="2" fontId="0" fillId="3" borderId="1" xfId="0" applyNumberFormat="1" applyFont="1" applyFill="1" applyBorder="1"/>
    <xf numFmtId="0" fontId="9" fillId="3" borderId="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workbookViewId="0">
      <selection activeCell="I10" sqref="I10"/>
    </sheetView>
  </sheetViews>
  <sheetFormatPr defaultColWidth="8.85546875" defaultRowHeight="15" x14ac:dyDescent="0.25"/>
  <cols>
    <col min="2" max="2" width="44.85546875" customWidth="1"/>
    <col min="3" max="3" width="16.7109375" customWidth="1"/>
    <col min="4" max="4" width="18" customWidth="1"/>
    <col min="5" max="5" width="10.28515625" customWidth="1"/>
  </cols>
  <sheetData>
    <row r="3" spans="1:5" x14ac:dyDescent="0.25">
      <c r="A3" s="2" t="s">
        <v>0</v>
      </c>
      <c r="B3" s="63" t="s">
        <v>46</v>
      </c>
      <c r="C3" s="64"/>
      <c r="D3" s="65"/>
    </row>
    <row r="4" spans="1:5" x14ac:dyDescent="0.25">
      <c r="B4" s="60" t="s">
        <v>39</v>
      </c>
      <c r="C4" s="61"/>
      <c r="D4" s="62"/>
    </row>
    <row r="5" spans="1:5" x14ac:dyDescent="0.25">
      <c r="B5" s="57" t="s">
        <v>43</v>
      </c>
      <c r="C5" s="58"/>
      <c r="D5" s="59"/>
    </row>
    <row r="6" spans="1:5" x14ac:dyDescent="0.25">
      <c r="B6" s="24" t="s">
        <v>0</v>
      </c>
      <c r="C6" s="51" t="s">
        <v>47</v>
      </c>
      <c r="D6" s="52" t="s">
        <v>48</v>
      </c>
    </row>
    <row r="7" spans="1:5" x14ac:dyDescent="0.25">
      <c r="B7" s="24"/>
      <c r="C7" s="52"/>
      <c r="D7" s="52"/>
    </row>
    <row r="8" spans="1:5" x14ac:dyDescent="0.25">
      <c r="B8" s="24"/>
      <c r="C8" s="25"/>
      <c r="D8" s="26"/>
    </row>
    <row r="9" spans="1:5" x14ac:dyDescent="0.25">
      <c r="B9" s="24"/>
      <c r="C9" s="27"/>
      <c r="D9" s="28"/>
    </row>
    <row r="10" spans="1:5" x14ac:dyDescent="0.25">
      <c r="B10" s="23"/>
      <c r="C10" s="53"/>
      <c r="D10" s="53"/>
      <c r="E10" s="43"/>
    </row>
    <row r="11" spans="1:5" x14ac:dyDescent="0.25">
      <c r="B11" s="29"/>
      <c r="C11" s="30"/>
    </row>
    <row r="12" spans="1:5" x14ac:dyDescent="0.25">
      <c r="B12" s="29"/>
      <c r="C12" s="30"/>
    </row>
  </sheetData>
  <mergeCells count="3">
    <mergeCell ref="B5:D5"/>
    <mergeCell ref="B4:D4"/>
    <mergeCell ref="B3:D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workbookViewId="0">
      <selection activeCell="D5" sqref="D5"/>
    </sheetView>
  </sheetViews>
  <sheetFormatPr defaultColWidth="8.85546875" defaultRowHeight="15" x14ac:dyDescent="0.25"/>
  <cols>
    <col min="1" max="1" width="5.28515625" customWidth="1"/>
    <col min="2" max="2" width="52.42578125" customWidth="1"/>
    <col min="3" max="3" width="18.85546875" customWidth="1"/>
    <col min="4" max="4" width="19.85546875" customWidth="1"/>
  </cols>
  <sheetData>
    <row r="2" spans="1:5" x14ac:dyDescent="0.25">
      <c r="B2" s="63" t="s">
        <v>46</v>
      </c>
      <c r="C2" s="64"/>
      <c r="D2" s="65"/>
    </row>
    <row r="3" spans="1:5" x14ac:dyDescent="0.25">
      <c r="A3" s="2"/>
      <c r="B3" s="60" t="s">
        <v>40</v>
      </c>
      <c r="C3" s="61"/>
      <c r="D3" s="62"/>
    </row>
    <row r="4" spans="1:5" x14ac:dyDescent="0.25">
      <c r="B4" s="57" t="s">
        <v>43</v>
      </c>
      <c r="C4" s="58"/>
      <c r="D4" s="59"/>
    </row>
    <row r="5" spans="1:5" x14ac:dyDescent="0.25">
      <c r="B5" s="24" t="s">
        <v>0</v>
      </c>
      <c r="C5" s="51" t="s">
        <v>47</v>
      </c>
      <c r="D5" s="52" t="s">
        <v>48</v>
      </c>
    </row>
    <row r="6" spans="1:5" x14ac:dyDescent="0.25">
      <c r="B6" s="24"/>
      <c r="C6" s="36"/>
      <c r="D6" s="36"/>
    </row>
    <row r="7" spans="1:5" x14ac:dyDescent="0.25">
      <c r="B7" s="35"/>
      <c r="C7" s="36"/>
      <c r="D7" s="36"/>
      <c r="E7" s="31"/>
    </row>
    <row r="8" spans="1:5" x14ac:dyDescent="0.25">
      <c r="B8" s="35"/>
      <c r="C8" s="36"/>
      <c r="D8" s="36"/>
      <c r="E8" s="31"/>
    </row>
    <row r="9" spans="1:5" x14ac:dyDescent="0.25">
      <c r="B9" s="35"/>
      <c r="C9" s="50"/>
      <c r="D9" s="50"/>
    </row>
    <row r="10" spans="1:5" x14ac:dyDescent="0.25">
      <c r="B10" s="35"/>
      <c r="C10" s="32"/>
      <c r="D10" s="32"/>
    </row>
    <row r="11" spans="1:5" x14ac:dyDescent="0.25">
      <c r="B11" s="7"/>
      <c r="C11" s="40"/>
      <c r="D11" s="40"/>
    </row>
    <row r="12" spans="1:5" x14ac:dyDescent="0.25">
      <c r="B12" s="41"/>
    </row>
    <row r="13" spans="1:5" x14ac:dyDescent="0.25">
      <c r="A13" s="22" t="s">
        <v>0</v>
      </c>
      <c r="B13" s="11"/>
    </row>
    <row r="14" spans="1:5" x14ac:dyDescent="0.25">
      <c r="B14" s="11"/>
    </row>
    <row r="15" spans="1:5" x14ac:dyDescent="0.25">
      <c r="B15" s="11"/>
    </row>
    <row r="16" spans="1:5" x14ac:dyDescent="0.25">
      <c r="B16" s="11"/>
    </row>
    <row r="20" spans="3:3" x14ac:dyDescent="0.25">
      <c r="C20" s="31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9"/>
  <sheetViews>
    <sheetView topLeftCell="A9" workbookViewId="0">
      <selection activeCell="B12" sqref="B12"/>
    </sheetView>
  </sheetViews>
  <sheetFormatPr defaultColWidth="8.85546875" defaultRowHeight="15" x14ac:dyDescent="0.25"/>
  <cols>
    <col min="2" max="2" width="43" customWidth="1"/>
    <col min="3" max="3" width="14" customWidth="1"/>
    <col min="4" max="4" width="15" customWidth="1"/>
    <col min="5" max="5" width="15.42578125" customWidth="1"/>
    <col min="6" max="6" width="17.85546875" customWidth="1"/>
    <col min="7" max="7" width="13.42578125" customWidth="1"/>
  </cols>
  <sheetData>
    <row r="4" spans="1:7" x14ac:dyDescent="0.2">
      <c r="A4" s="2" t="s">
        <v>1</v>
      </c>
    </row>
    <row r="8" spans="1:7" x14ac:dyDescent="0.2">
      <c r="B8" s="1" t="s">
        <v>0</v>
      </c>
      <c r="C8" s="66"/>
      <c r="D8" s="67"/>
      <c r="E8" s="68"/>
      <c r="F8" s="10"/>
      <c r="G8" s="10"/>
    </row>
    <row r="9" spans="1:7" x14ac:dyDescent="0.2">
      <c r="B9" s="3" t="s">
        <v>2</v>
      </c>
      <c r="C9" s="6"/>
      <c r="D9" s="6"/>
      <c r="E9" s="6"/>
      <c r="F9" s="6"/>
      <c r="G9" s="5" t="s">
        <v>0</v>
      </c>
    </row>
    <row r="10" spans="1:7" x14ac:dyDescent="0.2">
      <c r="B10" s="1" t="s">
        <v>4</v>
      </c>
      <c r="C10" s="14" t="s">
        <v>8</v>
      </c>
      <c r="D10" s="14" t="s">
        <v>9</v>
      </c>
      <c r="E10" s="14" t="s">
        <v>10</v>
      </c>
      <c r="F10" s="14" t="s">
        <v>11</v>
      </c>
      <c r="G10" s="3" t="s">
        <v>13</v>
      </c>
    </row>
    <row r="11" spans="1:7" ht="15.95" x14ac:dyDescent="0.2">
      <c r="B11" s="4" t="s">
        <v>5</v>
      </c>
      <c r="C11" s="1">
        <f>7467.5*4</f>
        <v>29870</v>
      </c>
      <c r="D11" s="1">
        <f>7467.5*0.5</f>
        <v>3733.75</v>
      </c>
      <c r="E11" s="1">
        <f>7467.5*0</f>
        <v>0</v>
      </c>
      <c r="F11" s="1">
        <f>7467.5*1.5</f>
        <v>11201.25</v>
      </c>
      <c r="G11" s="3">
        <f>SUM(C11:F11)</f>
        <v>44805</v>
      </c>
    </row>
    <row r="12" spans="1:7" ht="15.95" x14ac:dyDescent="0.2">
      <c r="B12" s="4" t="s">
        <v>6</v>
      </c>
      <c r="C12" s="1">
        <f>2160*3.5</f>
        <v>7560</v>
      </c>
      <c r="D12" s="1">
        <f>2160*0</f>
        <v>0</v>
      </c>
      <c r="E12" s="1">
        <f>2160*0.5</f>
        <v>1080</v>
      </c>
      <c r="F12" s="1">
        <f>2160*1</f>
        <v>2160</v>
      </c>
      <c r="G12" s="3">
        <f t="shared" ref="G12:G13" si="0">SUM(C12:F12)</f>
        <v>10800</v>
      </c>
    </row>
    <row r="13" spans="1:7" ht="15.95" x14ac:dyDescent="0.2">
      <c r="B13" s="4" t="s">
        <v>7</v>
      </c>
      <c r="C13" s="13">
        <f>1323*3.75</f>
        <v>4961.25</v>
      </c>
      <c r="D13" s="1">
        <f>1323*0</f>
        <v>0</v>
      </c>
      <c r="E13" s="1">
        <f>1323*0.5</f>
        <v>661.5</v>
      </c>
      <c r="F13" s="1">
        <f>1323*1</f>
        <v>1323</v>
      </c>
      <c r="G13" s="3">
        <f t="shared" si="0"/>
        <v>6945.75</v>
      </c>
    </row>
    <row r="14" spans="1:7" x14ac:dyDescent="0.2">
      <c r="B14" s="4" t="s">
        <v>3</v>
      </c>
      <c r="C14" s="12">
        <f>SUM(C11:C13)</f>
        <v>42391.25</v>
      </c>
      <c r="D14" s="12">
        <f t="shared" ref="D14:F14" si="1">SUM(D11:D13)</f>
        <v>3733.75</v>
      </c>
      <c r="E14" s="12">
        <f t="shared" si="1"/>
        <v>1741.5</v>
      </c>
      <c r="F14" s="12">
        <f t="shared" si="1"/>
        <v>14684.25</v>
      </c>
      <c r="G14" s="12"/>
    </row>
    <row r="15" spans="1:7" x14ac:dyDescent="0.2">
      <c r="B15" s="21" t="s">
        <v>38</v>
      </c>
    </row>
    <row r="16" spans="1:7" x14ac:dyDescent="0.2">
      <c r="B16" s="8"/>
    </row>
    <row r="17" spans="1:7" x14ac:dyDescent="0.2">
      <c r="B17" s="8"/>
    </row>
    <row r="18" spans="1:7" x14ac:dyDescent="0.2">
      <c r="C18" t="s">
        <v>0</v>
      </c>
    </row>
    <row r="20" spans="1:7" x14ac:dyDescent="0.2">
      <c r="A20" s="2" t="s">
        <v>12</v>
      </c>
    </row>
    <row r="21" spans="1:7" x14ac:dyDescent="0.2">
      <c r="B21" s="1" t="s">
        <v>0</v>
      </c>
      <c r="C21" s="66"/>
      <c r="D21" s="67"/>
      <c r="E21" s="68"/>
      <c r="F21" s="10"/>
      <c r="G21" s="10"/>
    </row>
    <row r="22" spans="1:7" x14ac:dyDescent="0.2">
      <c r="B22" s="3" t="s">
        <v>14</v>
      </c>
      <c r="C22" s="6"/>
      <c r="D22" s="6"/>
      <c r="E22" s="6"/>
      <c r="F22" s="6"/>
      <c r="G22" s="5" t="s">
        <v>0</v>
      </c>
    </row>
    <row r="23" spans="1:7" x14ac:dyDescent="0.2">
      <c r="B23" s="20" t="s">
        <v>15</v>
      </c>
      <c r="C23" s="14" t="s">
        <v>34</v>
      </c>
      <c r="D23" s="14" t="s">
        <v>35</v>
      </c>
      <c r="E23" s="14" t="s">
        <v>36</v>
      </c>
      <c r="F23" s="14" t="s">
        <v>37</v>
      </c>
      <c r="G23" s="3" t="s">
        <v>13</v>
      </c>
    </row>
    <row r="24" spans="1:7" x14ac:dyDescent="0.25">
      <c r="B24" s="4" t="s">
        <v>30</v>
      </c>
      <c r="C24" s="1">
        <f>695*7.5</f>
        <v>5212.5</v>
      </c>
      <c r="D24" s="1">
        <f>550*5.5</f>
        <v>3025</v>
      </c>
      <c r="E24" s="1" t="s">
        <v>25</v>
      </c>
      <c r="F24" s="1">
        <f>650*9.5</f>
        <v>6175</v>
      </c>
      <c r="G24" s="3">
        <f>SUM(C24:F24)</f>
        <v>14412.5</v>
      </c>
    </row>
    <row r="25" spans="1:7" x14ac:dyDescent="0.25">
      <c r="B25" s="4" t="s">
        <v>31</v>
      </c>
      <c r="C25" s="1">
        <f>425*7</f>
        <v>2975</v>
      </c>
      <c r="D25" s="1" t="s">
        <v>27</v>
      </c>
      <c r="E25" s="1">
        <f>725*4.5</f>
        <v>3262.5</v>
      </c>
      <c r="F25" s="9">
        <f>750*8.1</f>
        <v>6075</v>
      </c>
      <c r="G25" s="3">
        <f t="shared" ref="G25:G28" si="2">SUM(C25:F25)</f>
        <v>12312.5</v>
      </c>
    </row>
    <row r="26" spans="1:7" ht="15.75" customHeight="1" x14ac:dyDescent="0.25">
      <c r="B26" s="19" t="s">
        <v>29</v>
      </c>
      <c r="C26" s="13"/>
      <c r="D26" s="1"/>
      <c r="E26" s="1"/>
      <c r="F26" s="1"/>
      <c r="G26" s="3">
        <f t="shared" si="2"/>
        <v>0</v>
      </c>
    </row>
    <row r="27" spans="1:7" ht="15.75" customHeight="1" x14ac:dyDescent="0.25">
      <c r="B27" s="18" t="s">
        <v>32</v>
      </c>
      <c r="C27" s="13">
        <f>(C11-695)*7.5</f>
        <v>218812.5</v>
      </c>
      <c r="D27" s="1">
        <f>(D11-550)*5.5</f>
        <v>17510.625</v>
      </c>
      <c r="E27" s="1">
        <v>0</v>
      </c>
      <c r="F27" s="1">
        <f>(F11-650)*9.5</f>
        <v>100236.875</v>
      </c>
      <c r="G27" s="3">
        <f t="shared" si="2"/>
        <v>336560</v>
      </c>
    </row>
    <row r="28" spans="1:7" ht="15.75" customHeight="1" x14ac:dyDescent="0.25">
      <c r="B28" s="18" t="s">
        <v>33</v>
      </c>
      <c r="C28" s="13">
        <f>((C12+C13)-425)*7</f>
        <v>84673.75</v>
      </c>
      <c r="D28" s="1">
        <v>0</v>
      </c>
      <c r="E28" s="1">
        <f>(E14-725)*4.5</f>
        <v>4574.25</v>
      </c>
      <c r="F28" s="1">
        <f>((F12+F13)-750)*8.1</f>
        <v>22137.3</v>
      </c>
      <c r="G28" s="3">
        <f t="shared" si="2"/>
        <v>111385.3</v>
      </c>
    </row>
    <row r="29" spans="1:7" x14ac:dyDescent="0.25">
      <c r="B29" s="4" t="s">
        <v>3</v>
      </c>
      <c r="C29" s="12">
        <f>SUM(C24:C28)</f>
        <v>311673.75</v>
      </c>
      <c r="D29" s="12">
        <f t="shared" ref="D29:F29" si="3">SUM(D24:D28)</f>
        <v>20535.625</v>
      </c>
      <c r="E29" s="12">
        <f t="shared" si="3"/>
        <v>7836.75</v>
      </c>
      <c r="F29" s="12">
        <f t="shared" si="3"/>
        <v>134624.17499999999</v>
      </c>
      <c r="G29" s="12"/>
    </row>
    <row r="31" spans="1:7" x14ac:dyDescent="0.25">
      <c r="B31" s="7" t="s">
        <v>17</v>
      </c>
    </row>
    <row r="32" spans="1:7" x14ac:dyDescent="0.25">
      <c r="B32" s="7" t="s">
        <v>16</v>
      </c>
    </row>
    <row r="33" spans="2:3" x14ac:dyDescent="0.25">
      <c r="B33" s="7" t="s">
        <v>18</v>
      </c>
    </row>
    <row r="34" spans="2:3" x14ac:dyDescent="0.25">
      <c r="B34" s="15" t="s">
        <v>19</v>
      </c>
      <c r="C34" s="15" t="s">
        <v>20</v>
      </c>
    </row>
    <row r="35" spans="2:3" x14ac:dyDescent="0.25">
      <c r="B35" s="16" t="s">
        <v>28</v>
      </c>
    </row>
    <row r="36" spans="2:3" x14ac:dyDescent="0.25">
      <c r="B36" s="7" t="s">
        <v>21</v>
      </c>
    </row>
    <row r="37" spans="2:3" x14ac:dyDescent="0.25">
      <c r="B37" s="7" t="s">
        <v>22</v>
      </c>
    </row>
    <row r="38" spans="2:3" x14ac:dyDescent="0.25">
      <c r="B38" s="16" t="s">
        <v>23</v>
      </c>
      <c r="C38" t="s">
        <v>24</v>
      </c>
    </row>
    <row r="39" spans="2:3" x14ac:dyDescent="0.25">
      <c r="B39" s="17" t="s">
        <v>26</v>
      </c>
    </row>
  </sheetData>
  <mergeCells count="2">
    <mergeCell ref="C8:E8"/>
    <mergeCell ref="C21:E2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39"/>
  <sheetViews>
    <sheetView workbookViewId="0">
      <selection activeCell="F1" sqref="F1"/>
    </sheetView>
  </sheetViews>
  <sheetFormatPr defaultColWidth="8.85546875" defaultRowHeight="15" x14ac:dyDescent="0.25"/>
  <cols>
    <col min="2" max="2" width="62.140625" bestFit="1" customWidth="1"/>
    <col min="3" max="3" width="16.85546875" customWidth="1"/>
    <col min="4" max="4" width="19.85546875" customWidth="1"/>
    <col min="5" max="5" width="10.5703125" bestFit="1" customWidth="1"/>
  </cols>
  <sheetData>
    <row r="3" spans="1:6" x14ac:dyDescent="0.25">
      <c r="B3" s="63" t="s">
        <v>46</v>
      </c>
      <c r="C3" s="64"/>
      <c r="D3" s="65"/>
    </row>
    <row r="4" spans="1:6" x14ac:dyDescent="0.25">
      <c r="A4" s="2"/>
      <c r="B4" s="60" t="s">
        <v>41</v>
      </c>
      <c r="C4" s="61"/>
      <c r="D4" s="62"/>
    </row>
    <row r="5" spans="1:6" x14ac:dyDescent="0.25">
      <c r="B5" s="57" t="s">
        <v>43</v>
      </c>
      <c r="C5" s="58"/>
      <c r="D5" s="59"/>
    </row>
    <row r="6" spans="1:6" x14ac:dyDescent="0.25">
      <c r="B6" s="24" t="s">
        <v>0</v>
      </c>
      <c r="C6" s="51" t="s">
        <v>47</v>
      </c>
      <c r="D6" s="52" t="s">
        <v>48</v>
      </c>
    </row>
    <row r="7" spans="1:6" x14ac:dyDescent="0.25">
      <c r="B7" s="24"/>
      <c r="C7" s="54" t="s">
        <v>44</v>
      </c>
      <c r="D7" s="54" t="s">
        <v>44</v>
      </c>
    </row>
    <row r="8" spans="1:6" x14ac:dyDescent="0.25">
      <c r="B8" s="24"/>
      <c r="C8" s="36"/>
      <c r="D8" s="36"/>
    </row>
    <row r="9" spans="1:6" x14ac:dyDescent="0.25">
      <c r="B9" s="24"/>
      <c r="C9" s="37"/>
      <c r="D9" s="37"/>
    </row>
    <row r="10" spans="1:6" x14ac:dyDescent="0.25">
      <c r="B10" s="35"/>
      <c r="C10" s="37"/>
      <c r="D10" s="37"/>
    </row>
    <row r="11" spans="1:6" x14ac:dyDescent="0.25">
      <c r="B11" s="35"/>
      <c r="C11" s="37"/>
      <c r="D11" s="37"/>
      <c r="F11" t="s">
        <v>0</v>
      </c>
    </row>
    <row r="12" spans="1:6" x14ac:dyDescent="0.25">
      <c r="B12" s="35"/>
      <c r="C12" s="38"/>
      <c r="D12" s="38"/>
    </row>
    <row r="13" spans="1:6" x14ac:dyDescent="0.25">
      <c r="B13" s="35"/>
      <c r="C13" s="55"/>
      <c r="D13" s="55"/>
    </row>
    <row r="14" spans="1:6" x14ac:dyDescent="0.25">
      <c r="C14" s="45"/>
      <c r="D14" s="45"/>
    </row>
    <row r="15" spans="1:6" x14ac:dyDescent="0.25">
      <c r="B15" s="69" t="s">
        <v>42</v>
      </c>
      <c r="C15" s="46" t="s">
        <v>47</v>
      </c>
      <c r="D15" s="47" t="s">
        <v>48</v>
      </c>
    </row>
    <row r="16" spans="1:6" x14ac:dyDescent="0.25">
      <c r="B16" s="70"/>
      <c r="C16" s="48" t="s">
        <v>45</v>
      </c>
      <c r="D16" s="48" t="s">
        <v>45</v>
      </c>
    </row>
    <row r="17" spans="2:7" x14ac:dyDescent="0.25">
      <c r="B17" s="24" t="s">
        <v>0</v>
      </c>
      <c r="C17" s="36" t="s">
        <v>0</v>
      </c>
      <c r="D17" s="36" t="s">
        <v>0</v>
      </c>
    </row>
    <row r="18" spans="2:7" x14ac:dyDescent="0.25">
      <c r="B18" s="23"/>
      <c r="C18" s="37"/>
      <c r="D18" s="44"/>
    </row>
    <row r="19" spans="2:7" x14ac:dyDescent="0.25">
      <c r="B19" s="35"/>
      <c r="C19" s="37"/>
      <c r="D19" s="37"/>
    </row>
    <row r="20" spans="2:7" x14ac:dyDescent="0.25">
      <c r="B20" s="35"/>
      <c r="C20" s="37"/>
      <c r="D20" s="37"/>
    </row>
    <row r="21" spans="2:7" x14ac:dyDescent="0.25">
      <c r="B21" s="35"/>
      <c r="C21" s="37"/>
      <c r="D21" s="37"/>
    </row>
    <row r="22" spans="2:7" x14ac:dyDescent="0.25">
      <c r="B22" s="39"/>
      <c r="C22" s="38"/>
      <c r="D22" s="38"/>
    </row>
    <row r="23" spans="2:7" x14ac:dyDescent="0.25">
      <c r="B23" s="24"/>
      <c r="C23" s="37"/>
      <c r="D23" s="37"/>
    </row>
    <row r="24" spans="2:7" x14ac:dyDescent="0.25">
      <c r="B24" s="23"/>
      <c r="C24" s="37"/>
      <c r="D24" s="37"/>
    </row>
    <row r="25" spans="2:7" x14ac:dyDescent="0.25">
      <c r="B25" s="35"/>
      <c r="C25" s="37"/>
      <c r="D25" s="37"/>
    </row>
    <row r="26" spans="2:7" x14ac:dyDescent="0.25">
      <c r="B26" s="35"/>
      <c r="C26" s="37"/>
      <c r="D26" s="37"/>
    </row>
    <row r="27" spans="2:7" x14ac:dyDescent="0.25">
      <c r="B27" s="35"/>
      <c r="C27" s="37"/>
      <c r="D27" s="37"/>
    </row>
    <row r="28" spans="2:7" x14ac:dyDescent="0.25">
      <c r="B28" s="39"/>
      <c r="C28" s="38"/>
      <c r="D28" s="38"/>
    </row>
    <row r="29" spans="2:7" x14ac:dyDescent="0.25">
      <c r="B29" s="56"/>
      <c r="C29" s="49"/>
      <c r="D29" s="49"/>
      <c r="E29" s="42" t="s">
        <v>0</v>
      </c>
      <c r="F29" s="45"/>
    </row>
    <row r="30" spans="2:7" x14ac:dyDescent="0.25">
      <c r="B30" s="34"/>
      <c r="C30" s="34"/>
      <c r="D30" s="34"/>
    </row>
    <row r="31" spans="2:7" x14ac:dyDescent="0.25">
      <c r="B31" s="34"/>
      <c r="C31" s="34"/>
      <c r="D31" s="34"/>
    </row>
    <row r="32" spans="2:7" x14ac:dyDescent="0.25">
      <c r="B32" s="34"/>
      <c r="C32" s="34"/>
      <c r="D32" s="34"/>
    </row>
    <row r="33" spans="2:4" x14ac:dyDescent="0.25">
      <c r="B33" s="34"/>
      <c r="C33" s="34"/>
      <c r="D33" s="34"/>
    </row>
    <row r="34" spans="2:4" x14ac:dyDescent="0.25">
      <c r="B34" s="34"/>
      <c r="C34" s="34"/>
      <c r="D34" s="34"/>
    </row>
    <row r="35" spans="2:4" x14ac:dyDescent="0.25">
      <c r="B35" s="33"/>
      <c r="C35" s="34"/>
      <c r="D35" s="34"/>
    </row>
    <row r="36" spans="2:4" x14ac:dyDescent="0.25">
      <c r="B36" s="34"/>
      <c r="C36" s="34"/>
      <c r="D36" s="34"/>
    </row>
    <row r="37" spans="2:4" x14ac:dyDescent="0.25">
      <c r="B37" s="34"/>
      <c r="C37" s="34"/>
      <c r="D37" s="34"/>
    </row>
    <row r="38" spans="2:4" x14ac:dyDescent="0.25">
      <c r="B38" s="34"/>
      <c r="C38" s="34"/>
      <c r="D38" s="34"/>
    </row>
    <row r="39" spans="2:4" x14ac:dyDescent="0.25">
      <c r="B39" s="34"/>
      <c r="C39" s="34"/>
      <c r="D39" s="34"/>
    </row>
  </sheetData>
  <mergeCells count="4">
    <mergeCell ref="B15:B16"/>
    <mergeCell ref="B3:D3"/>
    <mergeCell ref="B4:D4"/>
    <mergeCell ref="B5:D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Revenues</vt:lpstr>
      <vt:lpstr>Production</vt:lpstr>
      <vt:lpstr>material usage</vt:lpstr>
      <vt:lpstr>Mat-usage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