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autoCompressPictures="0"/>
  <bookViews>
    <workbookView xWindow="3260" yWindow="460" windowWidth="25820" windowHeight="16080" activeTab="3"/>
  </bookViews>
  <sheets>
    <sheet name="Data" sheetId="1" r:id="rId1"/>
    <sheet name="VERTICAL TAB" sheetId="2" r:id="rId2"/>
    <sheet name="VERTICAL FORMULA TAB" sheetId="6" r:id="rId3"/>
    <sheet name="RATIO TAB" sheetId="3" r:id="rId4"/>
    <sheet name="RATIO FORMULA TAB" sheetId="5" r:id="rId5"/>
  </sheets>
  <definedNames>
    <definedName name="_xlnm.Print_Area" localSheetId="0">Data!$A$1:$D$51</definedName>
  </definedNames>
  <calcPr calcId="15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30" i="6" l="1"/>
  <c r="C30" i="6"/>
  <c r="B30" i="6"/>
  <c r="D14" i="6"/>
  <c r="C14" i="6"/>
  <c r="B14" i="6"/>
  <c r="D2" i="6"/>
  <c r="C2" i="6"/>
  <c r="B2" i="6"/>
  <c r="D34" i="1"/>
  <c r="D37" i="1"/>
  <c r="D41" i="1"/>
  <c r="D43" i="1"/>
  <c r="D45" i="1"/>
  <c r="D44" i="6"/>
  <c r="C34" i="1"/>
  <c r="C37" i="1"/>
  <c r="C41" i="1"/>
  <c r="C43" i="1"/>
  <c r="C45" i="1"/>
  <c r="C44" i="6"/>
  <c r="B34" i="1"/>
  <c r="B37" i="1"/>
  <c r="B41" i="1"/>
  <c r="B43" i="1"/>
  <c r="B45" i="1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B33" i="6"/>
  <c r="A33" i="6"/>
  <c r="D32" i="6"/>
  <c r="C32" i="6"/>
  <c r="B32" i="6"/>
  <c r="A32" i="6"/>
  <c r="D31" i="6"/>
  <c r="C31" i="6"/>
  <c r="B31" i="6"/>
  <c r="A31" i="6"/>
  <c r="A30" i="6"/>
  <c r="A29" i="6"/>
  <c r="A28" i="6"/>
  <c r="D19" i="1"/>
  <c r="D22" i="1"/>
  <c r="D23" i="1"/>
  <c r="D27" i="1"/>
  <c r="D28" i="1"/>
  <c r="D27" i="6"/>
  <c r="C19" i="1"/>
  <c r="C22" i="1"/>
  <c r="C23" i="1"/>
  <c r="C25" i="1"/>
  <c r="C27" i="1"/>
  <c r="C28" i="1"/>
  <c r="C27" i="6"/>
  <c r="B19" i="1"/>
  <c r="B22" i="1"/>
  <c r="B23" i="1"/>
  <c r="B25" i="1"/>
  <c r="B27" i="1"/>
  <c r="B28" i="1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A14" i="6"/>
  <c r="A13" i="6"/>
  <c r="D8" i="1"/>
  <c r="D13" i="1"/>
  <c r="D12" i="6"/>
  <c r="C8" i="1"/>
  <c r="C13" i="1"/>
  <c r="C12" i="6"/>
  <c r="B8" i="1"/>
  <c r="B13" i="1"/>
  <c r="B12" i="6"/>
  <c r="A12" i="6"/>
  <c r="D11" i="6"/>
  <c r="C11" i="6"/>
  <c r="B11" i="6"/>
  <c r="A11" i="6"/>
  <c r="D10" i="6"/>
  <c r="C10" i="6"/>
  <c r="B10" i="6"/>
  <c r="A10" i="6"/>
  <c r="D10" i="1"/>
  <c r="D9" i="6"/>
  <c r="C10" i="1"/>
  <c r="C9" i="6"/>
  <c r="B10" i="1"/>
  <c r="B9" i="6"/>
  <c r="A9" i="6"/>
  <c r="D8" i="6"/>
  <c r="C8" i="6"/>
  <c r="B8" i="6"/>
  <c r="A8" i="6"/>
  <c r="D7" i="6"/>
  <c r="C7" i="6"/>
  <c r="B7" i="6"/>
  <c r="A7" i="6"/>
  <c r="D6" i="6"/>
  <c r="C6" i="6"/>
  <c r="B6" i="6"/>
  <c r="A6" i="6"/>
  <c r="D5" i="6"/>
  <c r="C5" i="6"/>
  <c r="B5" i="6"/>
  <c r="A5" i="6"/>
  <c r="D4" i="6"/>
  <c r="C4" i="6"/>
  <c r="B4" i="6"/>
  <c r="A4" i="6"/>
  <c r="D3" i="6"/>
  <c r="C3" i="6"/>
  <c r="B3" i="6"/>
  <c r="A3" i="6"/>
  <c r="A2" i="6"/>
  <c r="A1" i="6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1" i="2"/>
  <c r="B66" i="5"/>
  <c r="B65" i="5"/>
  <c r="F65" i="5"/>
  <c r="B63" i="5"/>
  <c r="B62" i="5"/>
  <c r="F62" i="5"/>
  <c r="B59" i="5"/>
  <c r="B57" i="5"/>
  <c r="B56" i="5"/>
  <c r="F56" i="5"/>
  <c r="B60" i="5"/>
  <c r="F59" i="5"/>
  <c r="C50" i="5"/>
  <c r="B50" i="5"/>
  <c r="C49" i="5"/>
  <c r="B49" i="5"/>
  <c r="F49" i="5"/>
  <c r="D52" i="5"/>
  <c r="C44" i="5"/>
  <c r="B44" i="5"/>
  <c r="B43" i="5"/>
  <c r="F43" i="5"/>
  <c r="D46" i="5"/>
  <c r="B41" i="5"/>
  <c r="B40" i="5"/>
  <c r="F40" i="5"/>
  <c r="B46" i="5"/>
  <c r="F46" i="5"/>
  <c r="B52" i="5"/>
  <c r="F52" i="5"/>
  <c r="B38" i="5"/>
  <c r="B37" i="5"/>
  <c r="F37" i="5"/>
  <c r="B35" i="5"/>
  <c r="B34" i="5"/>
  <c r="F34" i="5"/>
  <c r="B32" i="5"/>
  <c r="B31" i="5"/>
  <c r="F31" i="5"/>
  <c r="B29" i="5"/>
  <c r="B28" i="5"/>
  <c r="F28" i="5"/>
  <c r="C21" i="5"/>
  <c r="B21" i="5"/>
  <c r="B20" i="5"/>
  <c r="F20" i="5"/>
  <c r="B24" i="5"/>
  <c r="F23" i="5"/>
  <c r="D26" i="5"/>
  <c r="C15" i="5"/>
  <c r="B15" i="5"/>
  <c r="B14" i="5"/>
  <c r="F14" i="5"/>
  <c r="B18" i="5"/>
  <c r="F17" i="5"/>
  <c r="C26" i="5"/>
  <c r="C9" i="5"/>
  <c r="B9" i="5"/>
  <c r="B8" i="5"/>
  <c r="F8" i="5"/>
  <c r="B12" i="5"/>
  <c r="F11" i="5"/>
  <c r="B26" i="5"/>
  <c r="B6" i="5"/>
  <c r="C5" i="5"/>
  <c r="B5" i="5"/>
  <c r="F5" i="5"/>
  <c r="B3" i="5"/>
  <c r="B2" i="5"/>
  <c r="F2" i="5"/>
  <c r="F26" i="5"/>
  <c r="B56" i="3"/>
  <c r="B57" i="3"/>
  <c r="F56" i="3"/>
  <c r="B65" i="3"/>
  <c r="B66" i="3"/>
  <c r="F65" i="3"/>
  <c r="B62" i="3"/>
  <c r="B63" i="3"/>
  <c r="F62" i="3"/>
  <c r="B59" i="3"/>
  <c r="B60" i="3"/>
  <c r="F59" i="3"/>
  <c r="B40" i="3"/>
  <c r="B41" i="3"/>
  <c r="F40" i="3"/>
  <c r="B46" i="3"/>
  <c r="B43" i="3"/>
  <c r="B44" i="3"/>
  <c r="C44" i="3"/>
  <c r="F43" i="3"/>
  <c r="D46" i="3"/>
  <c r="F46" i="3"/>
  <c r="B52" i="3"/>
  <c r="B49" i="3"/>
  <c r="C49" i="3"/>
  <c r="B50" i="3"/>
  <c r="C50" i="3"/>
  <c r="F49" i="3"/>
  <c r="D52" i="3"/>
  <c r="F52" i="3"/>
  <c r="B37" i="3"/>
  <c r="B38" i="3"/>
  <c r="F37" i="3"/>
  <c r="B34" i="3"/>
  <c r="B35" i="3"/>
  <c r="F34" i="3"/>
  <c r="B31" i="3"/>
  <c r="B32" i="3"/>
  <c r="F31" i="3"/>
  <c r="B28" i="3"/>
  <c r="B29" i="3"/>
  <c r="F28" i="3"/>
  <c r="B8" i="3"/>
  <c r="B9" i="3"/>
  <c r="C9" i="3"/>
  <c r="F8" i="3"/>
  <c r="B12" i="3"/>
  <c r="F11" i="3"/>
  <c r="B26" i="3"/>
  <c r="B14" i="3"/>
  <c r="B15" i="3"/>
  <c r="C15" i="3"/>
  <c r="F14" i="3"/>
  <c r="B18" i="3"/>
  <c r="F17" i="3"/>
  <c r="C26" i="3"/>
  <c r="B20" i="3"/>
  <c r="B21" i="3"/>
  <c r="C21" i="3"/>
  <c r="F20" i="3"/>
  <c r="B24" i="3"/>
  <c r="F23" i="3"/>
  <c r="D26" i="3"/>
  <c r="F26" i="3"/>
  <c r="B5" i="3"/>
  <c r="C5" i="3"/>
  <c r="B6" i="3"/>
  <c r="F5" i="3"/>
  <c r="B2" i="3"/>
  <c r="B3" i="3"/>
  <c r="F2" i="3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31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C16" i="2"/>
  <c r="C17" i="2"/>
  <c r="C18" i="2"/>
  <c r="C19" i="2"/>
  <c r="C20" i="2"/>
  <c r="C21" i="2"/>
  <c r="C22" i="2"/>
  <c r="C23" i="2"/>
  <c r="C24" i="2"/>
  <c r="C25" i="2"/>
  <c r="C26" i="2"/>
  <c r="C27" i="2"/>
  <c r="C15" i="2"/>
  <c r="B16" i="2"/>
  <c r="B17" i="2"/>
  <c r="B18" i="2"/>
  <c r="B19" i="2"/>
  <c r="B20" i="2"/>
  <c r="B21" i="2"/>
  <c r="B22" i="2"/>
  <c r="B23" i="2"/>
  <c r="B24" i="2"/>
  <c r="B25" i="2"/>
  <c r="B26" i="2"/>
  <c r="B27" i="2"/>
  <c r="B15" i="2"/>
  <c r="D4" i="2"/>
  <c r="D5" i="2"/>
  <c r="D6" i="2"/>
  <c r="D7" i="2"/>
  <c r="D8" i="2"/>
  <c r="D9" i="2"/>
  <c r="D10" i="2"/>
  <c r="D11" i="2"/>
  <c r="D12" i="2"/>
  <c r="D3" i="2"/>
  <c r="C4" i="2"/>
  <c r="C5" i="2"/>
  <c r="C6" i="2"/>
  <c r="C7" i="2"/>
  <c r="C8" i="2"/>
  <c r="C9" i="2"/>
  <c r="C10" i="2"/>
  <c r="C11" i="2"/>
  <c r="C12" i="2"/>
  <c r="C3" i="2"/>
  <c r="B4" i="2"/>
  <c r="B5" i="2"/>
  <c r="B6" i="2"/>
  <c r="B7" i="2"/>
  <c r="B8" i="2"/>
  <c r="B9" i="2"/>
  <c r="B10" i="2"/>
  <c r="B11" i="2"/>
  <c r="B12" i="2"/>
  <c r="B3" i="2"/>
</calcChain>
</file>

<file path=xl/sharedStrings.xml><?xml version="1.0" encoding="utf-8"?>
<sst xmlns="http://schemas.openxmlformats.org/spreadsheetml/2006/main" count="289" uniqueCount="100">
  <si>
    <t xml:space="preserve"> </t>
  </si>
  <si>
    <t>FISCAL YEAR ENDING</t>
  </si>
  <si>
    <t>OTHER CURRENT ASSETS + ASSETS HELD FOR RESALE</t>
  </si>
  <si>
    <t>TOTAL CURRENT ASSETS</t>
  </si>
  <si>
    <t>TOTAL ASSETS</t>
  </si>
  <si>
    <t>ACCOUNTS PAYABLE</t>
  </si>
  <si>
    <t>CURRENT PORTION OF LONG TERM DEBT</t>
  </si>
  <si>
    <t>ACCRUED EXPENSES</t>
  </si>
  <si>
    <t>TOTAL LIABILITIES</t>
  </si>
  <si>
    <t>RETAINED EARNINGS</t>
  </si>
  <si>
    <t>NET SALES</t>
  </si>
  <si>
    <t>NON-OPERATING INCOME/EXPENSE</t>
  </si>
  <si>
    <t>EXTRAORDINARY ITEMS &amp; DISCONTINUED OPERATIONS</t>
  </si>
  <si>
    <t>BALANCE SHEET (all values are in thousands)</t>
  </si>
  <si>
    <t>NET ACCOUNTS RECEIVABLE</t>
  </si>
  <si>
    <t>MERCHANDISE INVENTORIES</t>
  </si>
  <si>
    <t>OPERATING ASSETS</t>
  </si>
  <si>
    <t>INTANGIBLE ASSETS</t>
  </si>
  <si>
    <t>INCOME STATEMENT (all values are in thousands)</t>
  </si>
  <si>
    <t>RECURRING EARNINGS</t>
  </si>
  <si>
    <t>OPERATING INCOME (EBIT)</t>
  </si>
  <si>
    <t>GROSS PROFIT</t>
  </si>
  <si>
    <t>DEPRECIATION &amp; AMORTIZATION</t>
  </si>
  <si>
    <t>SELLING, GENERAL &amp; ADMINISTRATIVE EXPENSES</t>
  </si>
  <si>
    <t>TOTAL LONG-TERM LIABILITIES</t>
  </si>
  <si>
    <t>OTHER LONG TERM LIABILITIES</t>
  </si>
  <si>
    <t>BONDS PAYABLE</t>
  </si>
  <si>
    <t>TOTAL LIABILITIES &amp; STOCKHOLDERS' EQUITY</t>
  </si>
  <si>
    <t>OTHER LONG-TERM ASSET</t>
  </si>
  <si>
    <t>COMMON STOCK</t>
  </si>
  <si>
    <t>PROPERTY, PLANT &amp; EQUIPMENT</t>
  </si>
  <si>
    <t>ADDITIONAL INFORMATION</t>
  </si>
  <si>
    <r>
      <t xml:space="preserve">INCOME BEFORE TAXES </t>
    </r>
    <r>
      <rPr>
        <b/>
        <sz val="11"/>
        <rFont val="Times New Roman"/>
        <family val="1"/>
      </rPr>
      <t>(EBT)</t>
    </r>
  </si>
  <si>
    <t>Average Number of Common Stock Shares Outstanding (in thousands)</t>
  </si>
  <si>
    <t>TOTAL COMMON STOCKHOLDERS' EQUITY</t>
  </si>
  <si>
    <t>Dollar Value of Market Price Per Common Stock Share</t>
  </si>
  <si>
    <t>Dollar Value of Cash Dividend Per Common Stock Share</t>
  </si>
  <si>
    <t>TOTAL CURRENT LIABILITIES</t>
  </si>
  <si>
    <r>
      <t xml:space="preserve">NET INCOME or </t>
    </r>
    <r>
      <rPr>
        <b/>
        <sz val="10"/>
        <rFont val="Calibri"/>
        <family val="2"/>
      </rPr>
      <t>―</t>
    </r>
    <r>
      <rPr>
        <b/>
        <sz val="10"/>
        <rFont val="Times New Roman"/>
        <family val="1"/>
      </rPr>
      <t>NET LOSS</t>
    </r>
  </si>
  <si>
    <t>CASH + SHORT-TERM INVESTMENTS</t>
  </si>
  <si>
    <t>ADD: INTEREST REVENUE</t>
  </si>
  <si>
    <t>LESS: INTEREST EXPENSE</t>
  </si>
  <si>
    <t>LESS: PROVISION FOR INCOME TAXES</t>
  </si>
  <si>
    <t>LESS: TREASURY STOCK (common stock bought back by the company)</t>
  </si>
  <si>
    <t>LESS: COST OF GOODS</t>
  </si>
  <si>
    <t>Industry</t>
  </si>
  <si>
    <t>Source</t>
  </si>
  <si>
    <t>Bizstats</t>
  </si>
  <si>
    <t>Current Ratio</t>
  </si>
  <si>
    <t>Quick Ratio</t>
  </si>
  <si>
    <t>Inventory Turn-Over</t>
  </si>
  <si>
    <t>Days' Inventory</t>
  </si>
  <si>
    <t>Accounts Receivable</t>
  </si>
  <si>
    <t>Turnover</t>
  </si>
  <si>
    <t>Days' Sales</t>
  </si>
  <si>
    <t>Outstanding (DIO)</t>
  </si>
  <si>
    <t>Outstanding (DSO)</t>
  </si>
  <si>
    <t xml:space="preserve"> Payables Turn-Over</t>
  </si>
  <si>
    <t xml:space="preserve">Days' Payables </t>
  </si>
  <si>
    <t>Outstanding (DPO)</t>
  </si>
  <si>
    <t>Cash Conversion Cycle</t>
  </si>
  <si>
    <t>Debt Ratio</t>
  </si>
  <si>
    <t>Times- Interest</t>
  </si>
  <si>
    <t>Earned Ratio</t>
  </si>
  <si>
    <t>Gross Margin %</t>
  </si>
  <si>
    <t>Operating Income %</t>
  </si>
  <si>
    <t>Rate of Return on</t>
  </si>
  <si>
    <t>Net Sales</t>
  </si>
  <si>
    <t>Asset Turn-Over</t>
  </si>
  <si>
    <t>Total Assets (ROA)</t>
  </si>
  <si>
    <t>Leverage Ratio</t>
  </si>
  <si>
    <t>Common Stockholders'</t>
  </si>
  <si>
    <t>Equity  (ROE)</t>
  </si>
  <si>
    <t>Earnings Per Share of</t>
  </si>
  <si>
    <t>Common Stock</t>
  </si>
  <si>
    <t>Price/Earnings Ratio</t>
  </si>
  <si>
    <t>Dividend Yeild</t>
  </si>
  <si>
    <t>Book Value Per Share</t>
  </si>
  <si>
    <t>Of Common Stock</t>
  </si>
  <si>
    <t>=</t>
  </si>
  <si>
    <t>Times</t>
  </si>
  <si>
    <t>Times/Year</t>
  </si>
  <si>
    <t>Days</t>
  </si>
  <si>
    <t>Per Share</t>
  </si>
  <si>
    <t>31/2/2015</t>
  </si>
  <si>
    <t>Scale</t>
  </si>
  <si>
    <t>1.2 Times</t>
  </si>
  <si>
    <t>0.7 Times</t>
  </si>
  <si>
    <t>46 Times/Year</t>
  </si>
  <si>
    <t>7.9 Days</t>
  </si>
  <si>
    <t>50.5%</t>
  </si>
  <si>
    <t>42.8 Times</t>
  </si>
  <si>
    <t xml:space="preserve">2.6 Times </t>
  </si>
  <si>
    <t xml:space="preserve">36.3 % </t>
  </si>
  <si>
    <t>14.4 Times</t>
  </si>
  <si>
    <t>2.8 %</t>
  </si>
  <si>
    <t>24.1 Per share</t>
  </si>
  <si>
    <t>MSN Money</t>
  </si>
  <si>
    <t>Computed</t>
  </si>
  <si>
    <t>Zacks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</si>
</sst>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1" xfId="0" applyNumberFormat="1" applyFont="1" applyBorder="1" applyAlignment="1"/>
    <xf numFmtId="0" fontId="3" fillId="0" borderId="0" xfId="0" applyFont="1" applyAlignment="1"/>
    <xf numFmtId="3" fontId="1" fillId="0" borderId="0" xfId="0" applyNumberFormat="1" applyFont="1" applyFill="1" applyAlignment="1"/>
    <xf numFmtId="3" fontId="1" fillId="2" borderId="0" xfId="0" applyNumberFormat="1" applyFont="1" applyFill="1" applyAlignment="1"/>
    <xf numFmtId="2" fontId="1" fillId="0" borderId="0" xfId="0" applyNumberFormat="1" applyFont="1" applyAlignment="1"/>
    <xf numFmtId="3" fontId="1" fillId="0" borderId="2" xfId="0" applyNumberFormat="1" applyFont="1" applyBorder="1" applyAlignment="1"/>
    <xf numFmtId="3" fontId="1" fillId="0" borderId="2" xfId="0" applyNumberFormat="1" applyFont="1" applyFill="1" applyBorder="1" applyAlignment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/>
    <xf numFmtId="0" fontId="2" fillId="0" borderId="0" xfId="0" applyFont="1" applyFill="1" applyAlignment="1"/>
    <xf numFmtId="3" fontId="1" fillId="0" borderId="0" xfId="0" applyNumberFormat="1" applyFont="1" applyBorder="1" applyAlignment="1"/>
    <xf numFmtId="0" fontId="1" fillId="0" borderId="0" xfId="0" applyFont="1" applyBorder="1" applyAlignment="1"/>
    <xf numFmtId="3" fontId="0" fillId="0" borderId="0" xfId="0" applyNumberFormat="1"/>
    <xf numFmtId="164" fontId="0" fillId="0" borderId="0" xfId="1" applyNumberFormat="1" applyFont="1"/>
    <xf numFmtId="14" fontId="6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3" fontId="0" fillId="0" borderId="1" xfId="0" applyNumberFormat="1" applyBorder="1"/>
    <xf numFmtId="2" fontId="0" fillId="0" borderId="0" xfId="0" applyNumberFormat="1"/>
    <xf numFmtId="165" fontId="0" fillId="0" borderId="0" xfId="0" applyNumberFormat="1"/>
    <xf numFmtId="164" fontId="0" fillId="0" borderId="0" xfId="0" applyNumberFormat="1"/>
    <xf numFmtId="2" fontId="0" fillId="0" borderId="1" xfId="0" applyNumberFormat="1" applyBorder="1"/>
    <xf numFmtId="165" fontId="0" fillId="0" borderId="0" xfId="0" applyNumberFormat="1" applyAlignment="1">
      <alignment horizontal="right"/>
    </xf>
    <xf numFmtId="44" fontId="0" fillId="0" borderId="0" xfId="2" applyFont="1"/>
    <xf numFmtId="164" fontId="0" fillId="0" borderId="1" xfId="1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ont="1"/>
    <xf numFmtId="10" fontId="0" fillId="0" borderId="0" xfId="0" applyNumberFormat="1" applyFont="1"/>
    <xf numFmtId="9" fontId="0" fillId="0" borderId="0" xfId="0" applyNumberFormat="1" applyFo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164" fontId="0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51"/>
  <sheetViews>
    <sheetView workbookViewId="0">
      <selection activeCell="A19" sqref="A19:XFD19"/>
    </sheetView>
  </sheetViews>
  <sheetFormatPr baseColWidth="10" defaultColWidth="8.83203125" defaultRowHeight="14" x14ac:dyDescent="0"/>
  <cols>
    <col min="1" max="1" width="57.5" customWidth="1"/>
    <col min="2" max="2" width="13" customWidth="1"/>
    <col min="3" max="3" width="11.6640625" customWidth="1"/>
    <col min="4" max="4" width="11.83203125" customWidth="1"/>
  </cols>
  <sheetData>
    <row r="1" spans="1:4">
      <c r="A1" s="3" t="s">
        <v>0</v>
      </c>
      <c r="B1" s="3"/>
      <c r="C1" s="4"/>
      <c r="D1" s="4"/>
    </row>
    <row r="2" spans="1:4">
      <c r="A2" s="5" t="s">
        <v>13</v>
      </c>
      <c r="B2" s="1"/>
      <c r="C2" s="2"/>
      <c r="D2" s="2"/>
    </row>
    <row r="3" spans="1:4">
      <c r="A3" s="1" t="s">
        <v>1</v>
      </c>
      <c r="B3" s="6">
        <v>42004</v>
      </c>
      <c r="C3" s="6">
        <v>41639</v>
      </c>
      <c r="D3" s="6">
        <v>41274</v>
      </c>
    </row>
    <row r="4" spans="1:4">
      <c r="A4" s="1" t="s">
        <v>39</v>
      </c>
      <c r="B4" s="7">
        <v>94156</v>
      </c>
      <c r="C4" s="7">
        <v>54714</v>
      </c>
      <c r="D4" s="7">
        <v>85237</v>
      </c>
    </row>
    <row r="5" spans="1:4">
      <c r="A5" s="19" t="s">
        <v>14</v>
      </c>
      <c r="B5" s="7">
        <v>49509</v>
      </c>
      <c r="C5" s="7">
        <v>52304</v>
      </c>
      <c r="D5" s="7">
        <v>49851</v>
      </c>
    </row>
    <row r="6" spans="1:4">
      <c r="A6" s="1" t="s">
        <v>15</v>
      </c>
      <c r="B6" s="7">
        <v>36709</v>
      </c>
      <c r="C6" s="7">
        <v>35534</v>
      </c>
      <c r="D6" s="7">
        <v>33514</v>
      </c>
    </row>
    <row r="7" spans="1:4" ht="15" thickBot="1">
      <c r="A7" s="1" t="s">
        <v>2</v>
      </c>
      <c r="B7" s="8">
        <v>188841</v>
      </c>
      <c r="C7" s="8">
        <v>312169</v>
      </c>
      <c r="D7" s="8">
        <v>195579</v>
      </c>
    </row>
    <row r="8" spans="1:4">
      <c r="A8" s="5" t="s">
        <v>3</v>
      </c>
      <c r="B8" s="13">
        <f>SUM(B4:B7)</f>
        <v>369215</v>
      </c>
      <c r="C8" s="13">
        <f t="shared" ref="C8:D8" si="0">SUM(C4:C7)</f>
        <v>454721</v>
      </c>
      <c r="D8" s="13">
        <f t="shared" si="0"/>
        <v>364181</v>
      </c>
    </row>
    <row r="9" spans="1:4" ht="15" thickBot="1">
      <c r="A9" s="1" t="s">
        <v>30</v>
      </c>
      <c r="B9" s="8">
        <v>1559260</v>
      </c>
      <c r="C9" s="8">
        <v>1622920</v>
      </c>
      <c r="D9" s="8">
        <v>1770575</v>
      </c>
    </row>
    <row r="10" spans="1:4">
      <c r="A10" s="9" t="s">
        <v>16</v>
      </c>
      <c r="B10" s="13">
        <f>SUM(B8:B9)</f>
        <v>1928475</v>
      </c>
      <c r="C10" s="13">
        <f>SUM(C8:C9)</f>
        <v>2077641</v>
      </c>
      <c r="D10" s="13">
        <f>SUM(D8:D9)</f>
        <v>2134756</v>
      </c>
    </row>
    <row r="11" spans="1:4">
      <c r="A11" s="1" t="s">
        <v>17</v>
      </c>
      <c r="B11" s="7">
        <v>130719</v>
      </c>
      <c r="C11" s="7">
        <v>163531</v>
      </c>
      <c r="D11" s="7">
        <v>143654</v>
      </c>
    </row>
    <row r="12" spans="1:4" ht="15" thickBot="1">
      <c r="A12" s="1" t="s">
        <v>28</v>
      </c>
      <c r="B12" s="8">
        <v>48661</v>
      </c>
      <c r="C12" s="8">
        <v>43854</v>
      </c>
      <c r="D12" s="8">
        <v>39611</v>
      </c>
    </row>
    <row r="13" spans="1:4">
      <c r="A13" s="5" t="s">
        <v>4</v>
      </c>
      <c r="B13" s="14">
        <f>SUM(B8,B9,B11,B12)</f>
        <v>2107855</v>
      </c>
      <c r="C13" s="14">
        <f>SUM(C8,C9,C11,C12)</f>
        <v>2285026</v>
      </c>
      <c r="D13" s="14">
        <f>SUM(D8,D9,D11,D12)</f>
        <v>2318021</v>
      </c>
    </row>
    <row r="14" spans="1:4">
      <c r="A14" s="1" t="s">
        <v>0</v>
      </c>
      <c r="B14" s="1"/>
      <c r="C14" s="1"/>
      <c r="D14" s="1"/>
    </row>
    <row r="15" spans="1:4">
      <c r="A15" s="1" t="s">
        <v>1</v>
      </c>
      <c r="B15" s="6">
        <v>42004</v>
      </c>
      <c r="C15" s="6">
        <v>41639</v>
      </c>
      <c r="D15" s="6">
        <v>41274</v>
      </c>
    </row>
    <row r="16" spans="1:4">
      <c r="A16" s="1" t="s">
        <v>5</v>
      </c>
      <c r="B16" s="7">
        <v>121483</v>
      </c>
      <c r="C16" s="7">
        <v>168619</v>
      </c>
      <c r="D16" s="7">
        <v>167789</v>
      </c>
    </row>
    <row r="17" spans="1:4">
      <c r="A17" s="1" t="s">
        <v>6</v>
      </c>
      <c r="B17" s="7">
        <v>1815</v>
      </c>
      <c r="C17" s="7">
        <v>1973</v>
      </c>
      <c r="D17" s="7">
        <v>1761</v>
      </c>
    </row>
    <row r="18" spans="1:4" ht="15" thickBot="1">
      <c r="A18" s="1" t="s">
        <v>7</v>
      </c>
      <c r="B18" s="8">
        <v>285584</v>
      </c>
      <c r="C18" s="8">
        <v>355577</v>
      </c>
      <c r="D18" s="8">
        <v>355532</v>
      </c>
    </row>
    <row r="19" spans="1:4">
      <c r="A19" s="5" t="s">
        <v>37</v>
      </c>
      <c r="B19" s="13">
        <f>SUM(B16:B18)</f>
        <v>408882</v>
      </c>
      <c r="C19" s="13">
        <f>SUM(C16:C18)</f>
        <v>526169</v>
      </c>
      <c r="D19" s="13">
        <f>SUM(D16:D18)</f>
        <v>525082</v>
      </c>
    </row>
    <row r="20" spans="1:4">
      <c r="A20" s="1" t="s">
        <v>26</v>
      </c>
      <c r="B20" s="7">
        <v>727447</v>
      </c>
      <c r="C20" s="7">
        <v>901604</v>
      </c>
      <c r="D20" s="7">
        <v>826918</v>
      </c>
    </row>
    <row r="21" spans="1:4" ht="15" thickBot="1">
      <c r="A21" s="1" t="s">
        <v>25</v>
      </c>
      <c r="B21" s="8">
        <v>165694</v>
      </c>
      <c r="C21" s="8">
        <v>170260</v>
      </c>
      <c r="D21" s="8">
        <v>160932</v>
      </c>
    </row>
    <row r="22" spans="1:4" ht="15" thickBot="1">
      <c r="A22" s="5" t="s">
        <v>24</v>
      </c>
      <c r="B22" s="16">
        <f>SUM(B20:B21)</f>
        <v>893141</v>
      </c>
      <c r="C22" s="16">
        <f>SUM(C20:C21)</f>
        <v>1071864</v>
      </c>
      <c r="D22" s="16">
        <f>SUM(D20:D21)</f>
        <v>987850</v>
      </c>
    </row>
    <row r="23" spans="1:4">
      <c r="A23" s="5" t="s">
        <v>8</v>
      </c>
      <c r="B23" s="13">
        <f>B19+B22</f>
        <v>1302023</v>
      </c>
      <c r="C23" s="13">
        <f>C19+C22</f>
        <v>1598033</v>
      </c>
      <c r="D23" s="13">
        <f>D19+D22</f>
        <v>1512932</v>
      </c>
    </row>
    <row r="24" spans="1:4">
      <c r="A24" s="1" t="s">
        <v>29</v>
      </c>
      <c r="B24" s="7">
        <v>481605</v>
      </c>
      <c r="C24" s="7">
        <v>482291</v>
      </c>
      <c r="D24" s="7">
        <v>468290</v>
      </c>
    </row>
    <row r="25" spans="1:4">
      <c r="A25" s="1" t="s">
        <v>9</v>
      </c>
      <c r="B25" s="7">
        <f>C25+B45-(B48*B50)</f>
        <v>1993215.4000000001</v>
      </c>
      <c r="C25" s="7">
        <f>D25+C45-(C48*C50)</f>
        <v>1892204.28</v>
      </c>
      <c r="D25" s="7">
        <v>1791311</v>
      </c>
    </row>
    <row r="26" spans="1:4" ht="15" thickBot="1">
      <c r="A26" s="1" t="s">
        <v>43</v>
      </c>
      <c r="B26" s="8">
        <v>1668988</v>
      </c>
      <c r="C26" s="8">
        <v>1687502</v>
      </c>
      <c r="D26" s="8">
        <v>1454512</v>
      </c>
    </row>
    <row r="27" spans="1:4" ht="15" thickBot="1">
      <c r="A27" s="5" t="s">
        <v>34</v>
      </c>
      <c r="B27" s="16">
        <f>SUM(B24:B25)-B26</f>
        <v>805832.40000000037</v>
      </c>
      <c r="C27" s="16">
        <f t="shared" ref="C27:D27" si="1">SUM(C24:C25)-C26</f>
        <v>686993.28000000026</v>
      </c>
      <c r="D27" s="16">
        <f t="shared" si="1"/>
        <v>805089</v>
      </c>
    </row>
    <row r="28" spans="1:4">
      <c r="A28" s="5" t="s">
        <v>27</v>
      </c>
      <c r="B28" s="14">
        <f>SUM(B23,B27)</f>
        <v>2107855.4000000004</v>
      </c>
      <c r="C28" s="14">
        <f>SUM(C23,C27)</f>
        <v>2285026.2800000003</v>
      </c>
      <c r="D28" s="13">
        <f>SUM(D23,D27)</f>
        <v>2318021</v>
      </c>
    </row>
    <row r="29" spans="1:4">
      <c r="A29" s="3" t="s">
        <v>0</v>
      </c>
      <c r="B29" s="3"/>
      <c r="C29" s="3"/>
      <c r="D29" s="4"/>
    </row>
    <row r="30" spans="1:4">
      <c r="A30" s="5" t="s">
        <v>18</v>
      </c>
      <c r="B30" s="1"/>
      <c r="C30" s="1"/>
      <c r="D30" s="2"/>
    </row>
    <row r="31" spans="1:4">
      <c r="A31" s="1" t="s">
        <v>1</v>
      </c>
      <c r="B31" s="6">
        <v>42004</v>
      </c>
      <c r="C31" s="6">
        <v>42005</v>
      </c>
      <c r="D31" s="6" t="s">
        <v>84</v>
      </c>
    </row>
    <row r="32" spans="1:4">
      <c r="A32" s="1" t="s">
        <v>10</v>
      </c>
      <c r="B32" s="7">
        <v>3620580</v>
      </c>
      <c r="C32" s="7">
        <v>4235223</v>
      </c>
      <c r="D32" s="7">
        <v>4376904</v>
      </c>
    </row>
    <row r="33" spans="1:4" ht="15" thickBot="1">
      <c r="A33" s="1" t="s">
        <v>44</v>
      </c>
      <c r="B33" s="8">
        <v>1010515</v>
      </c>
      <c r="C33" s="8">
        <v>1200763</v>
      </c>
      <c r="D33" s="8">
        <v>1222198</v>
      </c>
    </row>
    <row r="34" spans="1:4">
      <c r="A34" s="5" t="s">
        <v>21</v>
      </c>
      <c r="B34" s="13">
        <f>B32-B33</f>
        <v>2610065</v>
      </c>
      <c r="C34" s="13">
        <f>C32-C33</f>
        <v>3034460</v>
      </c>
      <c r="D34" s="13">
        <f>D32-D33</f>
        <v>3154706</v>
      </c>
    </row>
    <row r="35" spans="1:4">
      <c r="A35" s="1" t="s">
        <v>23</v>
      </c>
      <c r="B35" s="7">
        <v>2338031</v>
      </c>
      <c r="C35" s="7">
        <v>2772561</v>
      </c>
      <c r="D35" s="7">
        <v>2621216</v>
      </c>
    </row>
    <row r="36" spans="1:4" ht="15" thickBot="1">
      <c r="A36" s="1" t="s">
        <v>22</v>
      </c>
      <c r="B36" s="8">
        <v>161800</v>
      </c>
      <c r="C36" s="8">
        <v>165229</v>
      </c>
      <c r="D36" s="8">
        <v>189162</v>
      </c>
    </row>
    <row r="37" spans="1:4">
      <c r="A37" s="9" t="s">
        <v>20</v>
      </c>
      <c r="B37" s="15">
        <f>+B34-B35-B36</f>
        <v>110234</v>
      </c>
      <c r="C37" s="15">
        <f>+C34-C35-C36</f>
        <v>96670</v>
      </c>
      <c r="D37" s="15">
        <f>+D34-D35-D36</f>
        <v>344328</v>
      </c>
    </row>
    <row r="38" spans="1:4">
      <c r="A38" s="1" t="s">
        <v>11</v>
      </c>
      <c r="B38" s="7">
        <v>9834</v>
      </c>
      <c r="C38" s="7">
        <v>4046</v>
      </c>
      <c r="D38" s="7">
        <v>5071</v>
      </c>
    </row>
    <row r="39" spans="1:4">
      <c r="A39" s="1" t="s">
        <v>40</v>
      </c>
      <c r="B39" s="18">
        <v>53330</v>
      </c>
      <c r="C39" s="18">
        <v>60862</v>
      </c>
      <c r="D39" s="18">
        <v>48929</v>
      </c>
    </row>
    <row r="40" spans="1:4" ht="15" thickBot="1">
      <c r="A40" s="1" t="s">
        <v>41</v>
      </c>
      <c r="B40" s="8">
        <v>20000</v>
      </c>
      <c r="C40" s="8">
        <v>15000</v>
      </c>
      <c r="D40" s="8">
        <v>18000</v>
      </c>
    </row>
    <row r="41" spans="1:4">
      <c r="A41" s="5" t="s">
        <v>32</v>
      </c>
      <c r="B41" s="13">
        <f>B37+B38+B39-B40</f>
        <v>153398</v>
      </c>
      <c r="C41" s="13">
        <f t="shared" ref="C41:D41" si="2">C37+C38+C39-C40</f>
        <v>146578</v>
      </c>
      <c r="D41" s="13">
        <f t="shared" si="2"/>
        <v>380328</v>
      </c>
    </row>
    <row r="42" spans="1:4" ht="15" thickBot="1">
      <c r="A42" s="1" t="s">
        <v>42</v>
      </c>
      <c r="B42" s="8">
        <v>7572</v>
      </c>
      <c r="C42" s="8">
        <v>3132</v>
      </c>
      <c r="D42" s="8">
        <v>88421</v>
      </c>
    </row>
    <row r="43" spans="1:4">
      <c r="A43" s="5" t="s">
        <v>19</v>
      </c>
      <c r="B43" s="13">
        <f>B41-B42</f>
        <v>145826</v>
      </c>
      <c r="C43" s="13">
        <f>C41-C42</f>
        <v>143446</v>
      </c>
      <c r="D43" s="13">
        <f>D41-D42</f>
        <v>291907</v>
      </c>
    </row>
    <row r="44" spans="1:4" ht="15" thickBot="1">
      <c r="A44" s="1" t="s">
        <v>12</v>
      </c>
      <c r="B44" s="8">
        <v>0</v>
      </c>
      <c r="C44" s="8">
        <v>0</v>
      </c>
      <c r="D44" s="8">
        <v>0</v>
      </c>
    </row>
    <row r="45" spans="1:4">
      <c r="A45" s="5" t="s">
        <v>38</v>
      </c>
      <c r="B45" s="13">
        <f>B43+B44</f>
        <v>145826</v>
      </c>
      <c r="C45" s="13">
        <f>C43+C44</f>
        <v>143446</v>
      </c>
      <c r="D45" s="13">
        <f>D43+D44</f>
        <v>291907</v>
      </c>
    </row>
    <row r="46" spans="1:4">
      <c r="A46" s="3"/>
      <c r="B46" s="11"/>
      <c r="C46" s="11"/>
      <c r="D46" s="11"/>
    </row>
    <row r="47" spans="1:4">
      <c r="A47" s="17" t="s">
        <v>31</v>
      </c>
      <c r="B47" s="10"/>
      <c r="C47" s="10"/>
      <c r="D47" s="10"/>
    </row>
    <row r="48" spans="1:4">
      <c r="A48" s="1" t="s">
        <v>33</v>
      </c>
      <c r="B48" s="7">
        <v>101852</v>
      </c>
      <c r="C48" s="7">
        <v>101316</v>
      </c>
      <c r="D48" s="7">
        <v>110127</v>
      </c>
    </row>
    <row r="49" spans="1:4">
      <c r="A49" s="1" t="s">
        <v>35</v>
      </c>
      <c r="B49" s="12">
        <v>16.29</v>
      </c>
      <c r="C49" s="12">
        <v>18.93</v>
      </c>
      <c r="D49" s="12">
        <v>27.69</v>
      </c>
    </row>
    <row r="50" spans="1:4">
      <c r="A50" s="1" t="s">
        <v>36</v>
      </c>
      <c r="B50" s="12">
        <v>0.44</v>
      </c>
      <c r="C50" s="12">
        <v>0.42</v>
      </c>
      <c r="D50" s="12">
        <v>0.34</v>
      </c>
    </row>
    <row r="51" spans="1:4">
      <c r="A51" s="3" t="s">
        <v>0</v>
      </c>
      <c r="B51" s="3"/>
      <c r="C51" s="3"/>
      <c r="D51" s="4"/>
    </row>
  </sheetData>
  <printOptions horizontalCentered="1" headings="1" gridLines="1"/>
  <pageMargins left="0.2" right="0.2" top="0.5" bottom="0.5" header="0.3" footer="0.3"/>
  <pageSetup scale="94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5" workbookViewId="0">
      <selection activeCell="A39" sqref="A39:XFD39"/>
    </sheetView>
  </sheetViews>
  <sheetFormatPr baseColWidth="10" defaultColWidth="8.83203125" defaultRowHeight="14" x14ac:dyDescent="0"/>
  <cols>
    <col min="1" max="1" width="57.5" customWidth="1"/>
    <col min="2" max="4" width="10.6640625" bestFit="1" customWidth="1"/>
    <col min="5" max="5" width="12" bestFit="1" customWidth="1"/>
  </cols>
  <sheetData>
    <row r="1" spans="1:6">
      <c r="A1" s="5" t="str">
        <f>Data!A2</f>
        <v>BALANCE SHEET (all values are in thousands)</v>
      </c>
      <c r="E1" s="39" t="s">
        <v>45</v>
      </c>
      <c r="F1" s="39" t="s">
        <v>46</v>
      </c>
    </row>
    <row r="2" spans="1:6">
      <c r="A2" s="5" t="str">
        <f>Data!A3</f>
        <v>FISCAL YEAR ENDING</v>
      </c>
      <c r="B2" s="6">
        <v>42004</v>
      </c>
      <c r="C2" s="6">
        <v>41639</v>
      </c>
      <c r="D2" s="6">
        <v>41274</v>
      </c>
      <c r="E2" s="39"/>
      <c r="F2" s="39"/>
    </row>
    <row r="3" spans="1:6">
      <c r="A3" s="5" t="str">
        <f>Data!A4</f>
        <v>CASH + SHORT-TERM INVESTMENTS</v>
      </c>
      <c r="B3" s="21">
        <f>Data!B4/Data!$B$13</f>
        <v>4.4669106745957386E-2</v>
      </c>
      <c r="C3" s="21">
        <f>Data!C4/Data!$C$13</f>
        <v>2.3944585313252453E-2</v>
      </c>
      <c r="D3" s="21">
        <f>Data!D4/Data!$D$13</f>
        <v>3.6771452890202463E-2</v>
      </c>
      <c r="E3" s="47">
        <v>8.2000000000000003E-2</v>
      </c>
      <c r="F3" s="39" t="s">
        <v>47</v>
      </c>
    </row>
    <row r="4" spans="1:6">
      <c r="A4" s="5" t="str">
        <f>Data!A5</f>
        <v>NET ACCOUNTS RECEIVABLE</v>
      </c>
      <c r="B4" s="21">
        <f>Data!B5/Data!$B$13</f>
        <v>2.3487858510191639E-2</v>
      </c>
      <c r="C4" s="21">
        <f>Data!C5/Data!$C$13</f>
        <v>2.2889892718944992E-2</v>
      </c>
      <c r="D4" s="21">
        <f>Data!D5/Data!$D$13</f>
        <v>2.1505844856452985E-2</v>
      </c>
      <c r="E4" s="47">
        <v>0.17649999999999999</v>
      </c>
      <c r="F4" s="39" t="s">
        <v>47</v>
      </c>
    </row>
    <row r="5" spans="1:6">
      <c r="A5" s="5" t="str">
        <f>Data!A6</f>
        <v>MERCHANDISE INVENTORIES</v>
      </c>
      <c r="B5" s="21">
        <f>Data!B6/Data!$B$13</f>
        <v>1.7415334546256739E-2</v>
      </c>
      <c r="C5" s="21">
        <f>Data!C6/Data!$C$13</f>
        <v>1.5550807736979798E-2</v>
      </c>
      <c r="D5" s="21">
        <f>Data!D6/Data!$D$13</f>
        <v>1.4458022597724525E-2</v>
      </c>
      <c r="E5" s="47">
        <v>6.0100000000000001E-2</v>
      </c>
      <c r="F5" s="39" t="s">
        <v>47</v>
      </c>
    </row>
    <row r="6" spans="1:6" ht="15" thickBot="1">
      <c r="A6" s="5" t="str">
        <f>Data!A7</f>
        <v>OTHER CURRENT ASSETS + ASSETS HELD FOR RESALE</v>
      </c>
      <c r="B6" s="33">
        <f>Data!B7/Data!$B$13</f>
        <v>8.9589179521361764E-2</v>
      </c>
      <c r="C6" s="33">
        <f>Data!C7/Data!$C$13</f>
        <v>0.13661507571467457</v>
      </c>
      <c r="D6" s="33">
        <f>Data!D7/Data!$D$13</f>
        <v>8.4373264953164787E-2</v>
      </c>
      <c r="E6" s="29">
        <v>0.114</v>
      </c>
      <c r="F6" s="39" t="s">
        <v>47</v>
      </c>
    </row>
    <row r="7" spans="1:6">
      <c r="A7" s="5" t="str">
        <f>Data!A8</f>
        <v>TOTAL CURRENT ASSETS</v>
      </c>
      <c r="B7" s="21">
        <f>Data!B8/Data!$B$13</f>
        <v>0.17516147932376752</v>
      </c>
      <c r="C7" s="21">
        <f>Data!C8/Data!$C$13</f>
        <v>0.19900036148385183</v>
      </c>
      <c r="D7" s="21">
        <f>Data!D8/Data!$D$13</f>
        <v>0.15710858529754476</v>
      </c>
      <c r="E7" s="47">
        <v>0.43030000000000002</v>
      </c>
      <c r="F7" s="39" t="s">
        <v>47</v>
      </c>
    </row>
    <row r="8" spans="1:6" ht="15" thickBot="1">
      <c r="A8" s="5" t="str">
        <f>Data!A9</f>
        <v>PROPERTY, PLANT &amp; EQUIPMENT</v>
      </c>
      <c r="B8" s="33">
        <f>Data!B9/Data!$B$13</f>
        <v>0.73973779031290099</v>
      </c>
      <c r="C8" s="33">
        <f>Data!C9/Data!$C$13</f>
        <v>0.71024137143297272</v>
      </c>
      <c r="D8" s="33">
        <f>Data!D9/Data!$D$13</f>
        <v>0.76383043984502297</v>
      </c>
      <c r="E8" s="47"/>
      <c r="F8" s="39"/>
    </row>
    <row r="9" spans="1:6">
      <c r="A9" s="5" t="str">
        <f>Data!A10</f>
        <v>OPERATING ASSETS</v>
      </c>
      <c r="B9" s="21">
        <f>Data!B10/Data!$B$13</f>
        <v>0.91489926963666857</v>
      </c>
      <c r="C9" s="21">
        <f>Data!C10/Data!$C$13</f>
        <v>0.90924173291682453</v>
      </c>
      <c r="D9" s="21">
        <f>Data!D10/Data!$D$13</f>
        <v>0.92093902514256776</v>
      </c>
      <c r="E9" s="40"/>
      <c r="F9" s="39"/>
    </row>
    <row r="10" spans="1:6">
      <c r="A10" s="5" t="str">
        <f>Data!A11</f>
        <v>INTANGIBLE ASSETS</v>
      </c>
      <c r="B10" s="21">
        <f>Data!B11/Data!$B$13</f>
        <v>6.2015176565750493E-2</v>
      </c>
      <c r="C10" s="21">
        <f>Data!C11/Data!$C$13</f>
        <v>7.156636292103459E-2</v>
      </c>
      <c r="D10" s="21">
        <f>Data!D11/Data!$D$13</f>
        <v>6.1972691360432021E-2</v>
      </c>
      <c r="E10" s="39"/>
      <c r="F10" s="39"/>
    </row>
    <row r="11" spans="1:6" ht="15" thickBot="1">
      <c r="A11" s="5" t="str">
        <f>Data!A12</f>
        <v>OTHER LONG-TERM ASSET</v>
      </c>
      <c r="B11" s="33">
        <f>Data!B12/Data!$B$13</f>
        <v>2.3085553797580954E-2</v>
      </c>
      <c r="C11" s="33">
        <f>Data!C12/Data!$C$13</f>
        <v>1.9191904162140824E-2</v>
      </c>
      <c r="D11" s="33">
        <f>Data!D12/Data!$D$13</f>
        <v>1.7088283497000242E-2</v>
      </c>
      <c r="E11" s="39"/>
      <c r="F11" s="39"/>
    </row>
    <row r="12" spans="1:6">
      <c r="A12" s="5" t="str">
        <f>Data!A13</f>
        <v>TOTAL ASSETS</v>
      </c>
      <c r="B12" s="21">
        <f>Data!B13/Data!$B$13</f>
        <v>1</v>
      </c>
      <c r="C12" s="21">
        <f>Data!C13/Data!$C$13</f>
        <v>1</v>
      </c>
      <c r="D12" s="21">
        <f>Data!D13/Data!$D$13</f>
        <v>1</v>
      </c>
      <c r="E12" s="40">
        <v>1</v>
      </c>
      <c r="F12" s="39" t="s">
        <v>47</v>
      </c>
    </row>
    <row r="13" spans="1:6">
      <c r="A13" s="5" t="str">
        <f>Data!A14</f>
        <v xml:space="preserve"> </v>
      </c>
    </row>
    <row r="14" spans="1:6">
      <c r="A14" s="5" t="str">
        <f>Data!A15</f>
        <v>FISCAL YEAR ENDING</v>
      </c>
      <c r="B14" s="22">
        <v>42004</v>
      </c>
      <c r="C14" s="22">
        <v>41639</v>
      </c>
      <c r="D14" s="22">
        <v>41274</v>
      </c>
      <c r="E14" s="39"/>
      <c r="F14" s="39"/>
    </row>
    <row r="15" spans="1:6">
      <c r="A15" s="5" t="str">
        <f>Data!A16</f>
        <v>ACCOUNTS PAYABLE</v>
      </c>
      <c r="B15" s="21">
        <f>Data!B16/Data!$B$28</f>
        <v>5.7633460056130972E-2</v>
      </c>
      <c r="C15" s="21">
        <f>Data!C16/Data!$C$28</f>
        <v>7.3793024384822381E-2</v>
      </c>
      <c r="D15" s="21">
        <f>Data!D16/Data!$D$28</f>
        <v>7.2384590130978102E-2</v>
      </c>
      <c r="E15" s="47">
        <v>0.13619999999999999</v>
      </c>
      <c r="F15" s="39" t="s">
        <v>47</v>
      </c>
    </row>
    <row r="16" spans="1:6">
      <c r="A16" s="5" t="str">
        <f>Data!A17</f>
        <v>CURRENT PORTION OF LONG TERM DEBT</v>
      </c>
      <c r="B16" s="21">
        <f>Data!B17/Data!$B$28</f>
        <v>8.6106475804744462E-4</v>
      </c>
      <c r="C16" s="21">
        <f>Data!C17/Data!$C$28</f>
        <v>8.63447399825966E-4</v>
      </c>
      <c r="D16" s="21">
        <f>Data!D17/Data!$D$28</f>
        <v>7.5969976113244881E-4</v>
      </c>
    </row>
    <row r="17" spans="1:6" ht="15" thickBot="1">
      <c r="A17" s="5" t="str">
        <f>Data!A18</f>
        <v>ACCRUED EXPENSES</v>
      </c>
      <c r="B17" s="33">
        <f>Data!B18/Data!$B$28</f>
        <v>0.13548557457973634</v>
      </c>
      <c r="C17" s="33">
        <f>Data!C18/Data!$C$28</f>
        <v>0.15561177703391663</v>
      </c>
      <c r="D17" s="33">
        <f>Data!D18/Data!$D$28</f>
        <v>0.15337738527821793</v>
      </c>
      <c r="E17" s="39"/>
      <c r="F17" s="39"/>
    </row>
    <row r="18" spans="1:6">
      <c r="A18" s="5" t="str">
        <f>Data!A19</f>
        <v>TOTAL CURRENT LIABILITIES</v>
      </c>
      <c r="B18" s="21">
        <f>Data!B19/Data!$B$28</f>
        <v>0.19398009939391475</v>
      </c>
      <c r="C18" s="21">
        <f>Data!C19/Data!$C$28</f>
        <v>0.23026824881856497</v>
      </c>
      <c r="D18" s="21">
        <f>Data!D19/Data!$D$28</f>
        <v>0.22652167517032848</v>
      </c>
      <c r="E18" s="39"/>
      <c r="F18" s="39"/>
    </row>
    <row r="19" spans="1:6">
      <c r="A19" s="5" t="str">
        <f>Data!A20</f>
        <v>BONDS PAYABLE</v>
      </c>
      <c r="B19" s="21">
        <f>Data!B20/Data!$B$28</f>
        <v>0.34511238294619256</v>
      </c>
      <c r="C19" s="21">
        <f>Data!C20/Data!$C$28</f>
        <v>0.39457051671195653</v>
      </c>
      <c r="D19" s="21">
        <f>Data!D20/Data!$D$28</f>
        <v>0.35673447306991612</v>
      </c>
    </row>
    <row r="20" spans="1:6" ht="15" thickBot="1">
      <c r="A20" s="5" t="str">
        <f>Data!A21</f>
        <v>OTHER LONG TERM LIABILITIES</v>
      </c>
      <c r="B20" s="33">
        <f>Data!B21/Data!$B$28</f>
        <v>7.8607858964139563E-2</v>
      </c>
      <c r="C20" s="33">
        <f>Data!C21/Data!$C$28</f>
        <v>7.4511178050871249E-2</v>
      </c>
      <c r="D20" s="33">
        <f>Data!D21/Data!$D$28</f>
        <v>6.9426463349555503E-2</v>
      </c>
      <c r="E20" s="47">
        <v>0.15529999999999999</v>
      </c>
      <c r="F20" s="39" t="s">
        <v>47</v>
      </c>
    </row>
    <row r="21" spans="1:6" ht="15" thickBot="1">
      <c r="A21" s="5" t="str">
        <f>Data!A22</f>
        <v>TOTAL LONG-TERM LIABILITIES</v>
      </c>
      <c r="B21" s="34">
        <f>Data!B22/Data!$B$28</f>
        <v>0.42372024191033208</v>
      </c>
      <c r="C21" s="34">
        <f>Data!C22/Data!$C$28</f>
        <v>0.46908169476282779</v>
      </c>
      <c r="D21" s="34">
        <f>Data!D22/Data!$D$28</f>
        <v>0.42616093641947161</v>
      </c>
      <c r="F21" s="39"/>
    </row>
    <row r="22" spans="1:6">
      <c r="A22" s="5" t="str">
        <f>Data!A23</f>
        <v>TOTAL LIABILITIES</v>
      </c>
      <c r="B22" s="21">
        <f>Data!B23/Data!$B$28</f>
        <v>0.61770034130424689</v>
      </c>
      <c r="C22" s="21">
        <f>Data!C23/Data!$C$28</f>
        <v>0.6993499435813928</v>
      </c>
      <c r="D22" s="21">
        <f>Data!D23/Data!$D$28</f>
        <v>0.65268261158980012</v>
      </c>
      <c r="E22" s="47">
        <v>0.50490000000000002</v>
      </c>
      <c r="F22" s="39" t="s">
        <v>47</v>
      </c>
    </row>
    <row r="23" spans="1:6">
      <c r="A23" s="5" t="str">
        <f>Data!A24</f>
        <v>COMMON STOCK</v>
      </c>
      <c r="B23" s="21">
        <f>Data!B24/Data!$B$28</f>
        <v>0.228481042864705</v>
      </c>
      <c r="C23" s="21">
        <f>Data!C24/Data!$C$28</f>
        <v>0.21106584384666244</v>
      </c>
      <c r="D23" s="21">
        <f>Data!D24/Data!$D$28</f>
        <v>0.20202146572442614</v>
      </c>
    </row>
    <row r="24" spans="1:6">
      <c r="A24" s="5" t="str">
        <f>Data!A25</f>
        <v>RETAINED EARNINGS</v>
      </c>
      <c r="B24" s="21">
        <f>Data!B25/Data!$B$28</f>
        <v>0.94561296756883784</v>
      </c>
      <c r="C24" s="21">
        <f>Data!C25/Data!$C$28</f>
        <v>0.82808862924762505</v>
      </c>
      <c r="D24" s="21">
        <f>Data!D25/Data!$D$28</f>
        <v>0.77277600159791482</v>
      </c>
      <c r="E24" s="39"/>
      <c r="F24" s="39"/>
    </row>
    <row r="25" spans="1:6" ht="15" thickBot="1">
      <c r="A25" s="5" t="str">
        <f>Data!A26</f>
        <v>LESS: TREASURY STOCK (common stock bought back by the company)</v>
      </c>
      <c r="B25" s="33">
        <f>Data!B26/Data!$B$28</f>
        <v>0.79179435173778989</v>
      </c>
      <c r="C25" s="33">
        <f>Data!C26/Data!$C$28</f>
        <v>0.73850441667568034</v>
      </c>
      <c r="D25" s="33">
        <f>Data!D26/Data!$D$28</f>
        <v>0.62748007891214097</v>
      </c>
      <c r="E25" s="39"/>
      <c r="F25" s="39"/>
    </row>
    <row r="26" spans="1:6" ht="15" thickBot="1">
      <c r="A26" s="5" t="str">
        <f>Data!A27</f>
        <v>TOTAL COMMON STOCKHOLDERS' EQUITY</v>
      </c>
      <c r="B26" s="34">
        <f>Data!B27/Data!$B$28</f>
        <v>0.38229965869575316</v>
      </c>
      <c r="C26" s="34">
        <f>Data!C27/Data!$C$28</f>
        <v>0.3006500564186072</v>
      </c>
      <c r="D26" s="34">
        <f>Data!D27/Data!$D$28</f>
        <v>0.34731738841019993</v>
      </c>
      <c r="E26" s="47">
        <v>0.49509999999999998</v>
      </c>
      <c r="F26" s="39" t="s">
        <v>47</v>
      </c>
    </row>
    <row r="27" spans="1:6">
      <c r="A27" s="5" t="str">
        <f>Data!A28</f>
        <v>TOTAL LIABILITIES &amp; STOCKHOLDERS' EQUITY</v>
      </c>
      <c r="B27" s="21">
        <f>Data!B28/Data!$B$28</f>
        <v>1</v>
      </c>
      <c r="C27" s="21">
        <f>Data!C28/Data!$C$28</f>
        <v>1</v>
      </c>
      <c r="D27" s="21">
        <f>Data!D28/Data!$D$28</f>
        <v>1</v>
      </c>
      <c r="E27" s="41">
        <v>1</v>
      </c>
      <c r="F27" s="39" t="s">
        <v>47</v>
      </c>
    </row>
    <row r="28" spans="1:6">
      <c r="A28" s="5" t="str">
        <f>Data!A29</f>
        <v xml:space="preserve"> </v>
      </c>
    </row>
    <row r="29" spans="1:6">
      <c r="A29" s="5" t="str">
        <f>Data!A30</f>
        <v>INCOME STATEMENT (all values are in thousands)</v>
      </c>
      <c r="E29" s="39"/>
      <c r="F29" s="39"/>
    </row>
    <row r="30" spans="1:6">
      <c r="A30" s="5" t="str">
        <f>Data!A31</f>
        <v>FISCAL YEAR ENDING</v>
      </c>
      <c r="B30" s="22">
        <v>42004</v>
      </c>
      <c r="C30" s="22">
        <v>41639</v>
      </c>
      <c r="D30" s="22">
        <v>41274</v>
      </c>
      <c r="E30" s="39"/>
      <c r="F30" s="39"/>
    </row>
    <row r="31" spans="1:6">
      <c r="A31" s="5" t="str">
        <f>Data!A32</f>
        <v>NET SALES</v>
      </c>
      <c r="B31" s="21">
        <f>Data!B32/Data!$B$32</f>
        <v>1</v>
      </c>
      <c r="C31" s="21">
        <f>Data!C32/Data!$C$32</f>
        <v>1</v>
      </c>
      <c r="D31" s="21">
        <f>Data!D32/Data!$D$32</f>
        <v>1</v>
      </c>
      <c r="E31" s="41">
        <v>1</v>
      </c>
      <c r="F31" s="39" t="s">
        <v>47</v>
      </c>
    </row>
    <row r="32" spans="1:6" ht="15" thickBot="1">
      <c r="A32" s="5" t="str">
        <f>Data!A33</f>
        <v>LESS: COST OF GOODS</v>
      </c>
      <c r="B32" s="33">
        <f>Data!B33/Data!$B$32</f>
        <v>0.27910307188351036</v>
      </c>
      <c r="C32" s="33">
        <f>Data!C33/Data!$C$32</f>
        <v>0.28351824685500621</v>
      </c>
      <c r="D32" s="33">
        <f>Data!D33/Data!$D$32</f>
        <v>0.27923801847150403</v>
      </c>
      <c r="E32" s="47">
        <v>0.61570000000000003</v>
      </c>
      <c r="F32" s="39" t="s">
        <v>47</v>
      </c>
    </row>
    <row r="33" spans="1:8">
      <c r="A33" s="5" t="str">
        <f>Data!A34</f>
        <v>GROSS PROFIT</v>
      </c>
      <c r="B33" s="21">
        <f>Data!B34/Data!$B$32</f>
        <v>0.72089692811648964</v>
      </c>
      <c r="C33" s="21">
        <f>Data!C34/Data!$C$32</f>
        <v>0.71648175314499374</v>
      </c>
      <c r="D33" s="21">
        <f>Data!D34/Data!$D$32</f>
        <v>0.72076198152849591</v>
      </c>
      <c r="E33" s="47">
        <v>0.38429999999999997</v>
      </c>
      <c r="F33" s="39" t="s">
        <v>47</v>
      </c>
    </row>
    <row r="34" spans="1:8">
      <c r="A34" s="5" t="str">
        <f>Data!A35</f>
        <v>SELLING, GENERAL &amp; ADMINISTRATIVE EXPENSES</v>
      </c>
      <c r="B34" s="21">
        <f>Data!B35/Data!$B$32</f>
        <v>0.64576145258494499</v>
      </c>
      <c r="C34" s="21">
        <f>Data!C35/Data!$C$32</f>
        <v>0.65464345088794618</v>
      </c>
      <c r="D34" s="21">
        <f>Data!D35/Data!$D$32</f>
        <v>0.59887445555122987</v>
      </c>
    </row>
    <row r="35" spans="1:8" ht="15" thickBot="1">
      <c r="A35" s="5" t="str">
        <f>Data!A36</f>
        <v>DEPRECIATION &amp; AMORTIZATION</v>
      </c>
      <c r="B35" s="33">
        <f>Data!B36/Data!$B$32</f>
        <v>4.4688972485071456E-2</v>
      </c>
      <c r="C35" s="33">
        <f>Data!C36/Data!$C$32</f>
        <v>3.9013057872041214E-2</v>
      </c>
      <c r="D35" s="33">
        <f>Data!D36/Data!$D$32</f>
        <v>4.3218220002083661E-2</v>
      </c>
      <c r="E35" s="47">
        <v>3.5400000000000001E-2</v>
      </c>
      <c r="F35" s="39" t="s">
        <v>47</v>
      </c>
    </row>
    <row r="36" spans="1:8">
      <c r="A36" s="5" t="str">
        <f>Data!A37</f>
        <v>OPERATING INCOME (EBIT)</v>
      </c>
      <c r="B36" s="35">
        <f>Data!B37/Data!$B$32</f>
        <v>3.0446503046473217E-2</v>
      </c>
      <c r="C36" s="35">
        <f>Data!C37/Data!$C$32</f>
        <v>2.282524438500641E-2</v>
      </c>
      <c r="D36" s="35">
        <f>Data!D37/Data!$D$32</f>
        <v>7.8669305975182457E-2</v>
      </c>
    </row>
    <row r="37" spans="1:8">
      <c r="A37" s="5" t="str">
        <f>Data!A38</f>
        <v>NON-OPERATING INCOME/EXPENSE</v>
      </c>
      <c r="B37" s="21">
        <f>Data!B38/Data!$B$32</f>
        <v>2.7161394030790647E-3</v>
      </c>
      <c r="C37" s="21">
        <f>Data!C38/Data!$C$32</f>
        <v>9.5532159699737175E-4</v>
      </c>
      <c r="D37" s="21">
        <f>Data!D38/Data!$D$32</f>
        <v>1.1585814996170809E-3</v>
      </c>
      <c r="E37" s="39"/>
      <c r="F37" s="39"/>
    </row>
    <row r="38" spans="1:8">
      <c r="A38" s="5" t="str">
        <f>Data!A39</f>
        <v>ADD: INTEREST REVENUE</v>
      </c>
      <c r="B38" s="21">
        <f>Data!B39/Data!$B$32</f>
        <v>1.4729684194245122E-2</v>
      </c>
      <c r="C38" s="21">
        <f>Data!C39/Data!$C$32</f>
        <v>1.4370435748011379E-2</v>
      </c>
      <c r="D38" s="21">
        <f>Data!D39/Data!$D$32</f>
        <v>1.1178906368519849E-2</v>
      </c>
      <c r="E38" s="47">
        <v>3.8E-3</v>
      </c>
      <c r="F38" s="39" t="s">
        <v>47</v>
      </c>
    </row>
    <row r="39" spans="1:8" ht="15" thickBot="1">
      <c r="A39" s="5" t="str">
        <f>Data!A40</f>
        <v>LESS: INTEREST EXPENSE</v>
      </c>
      <c r="B39" s="33">
        <f>Data!B40/Data!$B$32</f>
        <v>5.5239768213932571E-3</v>
      </c>
      <c r="C39" s="33">
        <f>Data!C40/Data!$C$32</f>
        <v>3.5417261381514033E-3</v>
      </c>
      <c r="D39" s="33">
        <f>Data!D40/Data!$D$32</f>
        <v>4.1124959560456436E-3</v>
      </c>
      <c r="E39" s="47">
        <v>2.2100000000000002E-2</v>
      </c>
      <c r="F39" s="39" t="s">
        <v>47</v>
      </c>
    </row>
    <row r="40" spans="1:8">
      <c r="A40" s="5" t="str">
        <f>Data!A41</f>
        <v>INCOME BEFORE TAXES (EBT)</v>
      </c>
      <c r="B40" s="35">
        <f>Data!B41/Data!$B$32</f>
        <v>4.2368349822404144E-2</v>
      </c>
      <c r="C40" s="35">
        <f>Data!C41/Data!$C$32</f>
        <v>3.4609275591863761E-2</v>
      </c>
      <c r="D40" s="35">
        <f>Data!D41/Data!$D$32</f>
        <v>8.689429788727375E-2</v>
      </c>
    </row>
    <row r="41" spans="1:8" ht="15" thickBot="1">
      <c r="A41" s="5" t="str">
        <f>Data!A42</f>
        <v>LESS: PROVISION FOR INCOME TAXES</v>
      </c>
      <c r="B41" s="33">
        <f>Data!B42/Data!$B$32</f>
        <v>2.0913776245794873E-3</v>
      </c>
      <c r="C41" s="33">
        <f>Data!C42/Data!$C$32</f>
        <v>7.3951241764601294E-4</v>
      </c>
      <c r="D41" s="33">
        <f>Data!D42/Data!$D$32</f>
        <v>2.0201722496083992E-2</v>
      </c>
      <c r="E41" s="39"/>
      <c r="F41" s="39"/>
    </row>
    <row r="42" spans="1:8">
      <c r="A42" s="5" t="str">
        <f>Data!A43</f>
        <v>RECURRING EARNINGS</v>
      </c>
      <c r="B42" s="35">
        <f>Data!B43/Data!$B$32</f>
        <v>4.0276972197824661E-2</v>
      </c>
      <c r="C42" s="35">
        <f>Data!C43/Data!$C$32</f>
        <v>3.3869763174217742E-2</v>
      </c>
      <c r="D42" s="35">
        <f>Data!D43/Data!$D$32</f>
        <v>6.6692575391189751E-2</v>
      </c>
      <c r="E42" s="39"/>
      <c r="F42" s="39"/>
      <c r="H42" s="25"/>
    </row>
    <row r="43" spans="1:8" ht="15" thickBot="1">
      <c r="A43" s="5" t="str">
        <f>Data!A44</f>
        <v>EXTRAORDINARY ITEMS &amp; DISCONTINUED OPERATIONS</v>
      </c>
      <c r="B43" s="33">
        <f>Data!B44/Data!$B$32</f>
        <v>0</v>
      </c>
      <c r="C43" s="33">
        <f>Data!C44/Data!$C$32</f>
        <v>0</v>
      </c>
      <c r="D43" s="33">
        <f>Data!D44/Data!$D$32</f>
        <v>0</v>
      </c>
      <c r="E43" s="39"/>
      <c r="F43" s="39"/>
    </row>
    <row r="44" spans="1:8">
      <c r="A44" s="5" t="str">
        <f>Data!A45</f>
        <v>NET INCOME or ―NET LOSS</v>
      </c>
      <c r="B44" s="21">
        <f>Data!B45/Data!$B$32</f>
        <v>4.0276972197824661E-2</v>
      </c>
      <c r="C44" s="21">
        <f>Data!C45/Data!$C$32</f>
        <v>3.3869763174217742E-2</v>
      </c>
      <c r="D44" s="21">
        <f>Data!D45/Data!$D$32</f>
        <v>6.6692575391189751E-2</v>
      </c>
      <c r="E44" s="47">
        <v>7.4399999999999994E-2</v>
      </c>
      <c r="F44" s="39" t="s">
        <v>47</v>
      </c>
    </row>
    <row r="45" spans="1:8">
      <c r="A45" s="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Formulas="1" workbookViewId="0">
      <selection activeCell="F11" sqref="F11"/>
    </sheetView>
  </sheetViews>
  <sheetFormatPr baseColWidth="10" defaultColWidth="8.83203125" defaultRowHeight="14" x14ac:dyDescent="0"/>
  <cols>
    <col min="1" max="1" width="4.83203125" bestFit="1" customWidth="1"/>
    <col min="2" max="2" width="9.5" customWidth="1"/>
    <col min="3" max="3" width="10.1640625" customWidth="1"/>
    <col min="4" max="4" width="10.5" customWidth="1"/>
    <col min="5" max="5" width="4.33203125" customWidth="1"/>
    <col min="6" max="6" width="4.5" customWidth="1"/>
  </cols>
  <sheetData>
    <row r="1" spans="1:6">
      <c r="A1" s="5" t="str">
        <f>Data!A2</f>
        <v>BALANCE SHEET (all values are in thousands)</v>
      </c>
      <c r="E1" s="39" t="s">
        <v>45</v>
      </c>
      <c r="F1" s="39" t="s">
        <v>46</v>
      </c>
    </row>
    <row r="2" spans="1:6">
      <c r="A2" s="5" t="str">
        <f>Data!A3</f>
        <v>FISCAL YEAR ENDING</v>
      </c>
      <c r="B2" s="6">
        <f>Data!B3</f>
        <v>42004</v>
      </c>
      <c r="C2" s="6">
        <f>Data!C3</f>
        <v>41639</v>
      </c>
      <c r="D2" s="6">
        <f>Data!D3</f>
        <v>41274</v>
      </c>
      <c r="E2" s="39"/>
      <c r="F2" s="39"/>
    </row>
    <row r="3" spans="1:6">
      <c r="A3" s="5" t="str">
        <f>Data!A4</f>
        <v>CASH + SHORT-TERM INVESTMENTS</v>
      </c>
      <c r="B3" s="21">
        <f>Data!B4/Data!$B$13</f>
        <v>4.4669106745957386E-2</v>
      </c>
      <c r="C3" s="21">
        <f>Data!C4/Data!$C$13</f>
        <v>2.3944585313252453E-2</v>
      </c>
      <c r="D3" s="21">
        <f>Data!D4/Data!$D$13</f>
        <v>3.6771452890202463E-2</v>
      </c>
      <c r="E3" s="40">
        <v>8.2000000000000003E-2</v>
      </c>
      <c r="F3" s="39" t="s">
        <v>47</v>
      </c>
    </row>
    <row r="4" spans="1:6">
      <c r="A4" s="5" t="str">
        <f>Data!A5</f>
        <v>NET ACCOUNTS RECEIVABLE</v>
      </c>
      <c r="B4" s="21">
        <f>Data!B5/Data!$B$13</f>
        <v>2.3487858510191639E-2</v>
      </c>
      <c r="C4" s="21">
        <f>Data!C5/Data!$C$13</f>
        <v>2.2889892718944992E-2</v>
      </c>
      <c r="D4" s="21">
        <f>Data!D5/Data!$D$13</f>
        <v>2.1505844856452985E-2</v>
      </c>
      <c r="E4" s="40">
        <v>8.2299999999999998E-2</v>
      </c>
      <c r="F4" s="39" t="s">
        <v>47</v>
      </c>
    </row>
    <row r="5" spans="1:6">
      <c r="A5" s="5" t="str">
        <f>Data!A6</f>
        <v>MERCHANDISE INVENTORIES</v>
      </c>
      <c r="B5" s="21">
        <f>Data!B6/Data!$B$13</f>
        <v>1.7415334546256739E-2</v>
      </c>
      <c r="C5" s="21">
        <f>Data!C6/Data!$C$13</f>
        <v>1.5550807736979798E-2</v>
      </c>
      <c r="D5" s="21">
        <f>Data!D6/Data!$D$13</f>
        <v>1.4458022597724525E-2</v>
      </c>
      <c r="E5" s="40">
        <v>0.17649999999999999</v>
      </c>
      <c r="F5" s="39" t="s">
        <v>47</v>
      </c>
    </row>
    <row r="6" spans="1:6" ht="15" thickBot="1">
      <c r="A6" s="5" t="str">
        <f>Data!A7</f>
        <v>OTHER CURRENT ASSETS + ASSETS HELD FOR RESALE</v>
      </c>
      <c r="B6" s="33">
        <f>Data!B7/Data!$B$13</f>
        <v>8.9589179521361764E-2</v>
      </c>
      <c r="C6" s="33">
        <f>Data!C7/Data!$C$13</f>
        <v>0.13661507571467457</v>
      </c>
      <c r="D6" s="33">
        <f>Data!D7/Data!$D$13</f>
        <v>8.4373264953164787E-2</v>
      </c>
      <c r="E6" s="40">
        <v>6.0100000000000001E-2</v>
      </c>
      <c r="F6" s="39" t="s">
        <v>47</v>
      </c>
    </row>
    <row r="7" spans="1:6">
      <c r="A7" s="5" t="str">
        <f>Data!A8</f>
        <v>TOTAL CURRENT ASSETS</v>
      </c>
      <c r="B7" s="21">
        <f>Data!B8/Data!$B$13</f>
        <v>0.17516147932376752</v>
      </c>
      <c r="C7" s="21">
        <f>Data!C8/Data!$C$13</f>
        <v>0.19900036148385183</v>
      </c>
      <c r="D7" s="21">
        <f>Data!D8/Data!$D$13</f>
        <v>0.15710858529754476</v>
      </c>
      <c r="E7" s="40">
        <v>0.114</v>
      </c>
      <c r="F7" s="39" t="s">
        <v>47</v>
      </c>
    </row>
    <row r="8" spans="1:6" ht="15" thickBot="1">
      <c r="A8" s="5" t="str">
        <f>Data!A9</f>
        <v>PROPERTY, PLANT &amp; EQUIPMENT</v>
      </c>
      <c r="B8" s="33">
        <f>Data!B9/Data!$B$13</f>
        <v>0.73973779031290099</v>
      </c>
      <c r="C8" s="33">
        <f>Data!C9/Data!$C$13</f>
        <v>0.71024137143297272</v>
      </c>
      <c r="D8" s="33">
        <f>Data!D9/Data!$D$13</f>
        <v>0.76383043984502297</v>
      </c>
      <c r="E8" s="40">
        <v>0.43030000000000002</v>
      </c>
      <c r="F8" s="39" t="s">
        <v>47</v>
      </c>
    </row>
    <row r="9" spans="1:6">
      <c r="A9" s="5" t="str">
        <f>Data!A10</f>
        <v>OPERATING ASSETS</v>
      </c>
      <c r="B9" s="21">
        <f>Data!B10/Data!$B$13</f>
        <v>0.91489926963666857</v>
      </c>
      <c r="C9" s="21">
        <f>Data!C10/Data!$C$13</f>
        <v>0.90924173291682453</v>
      </c>
      <c r="D9" s="21">
        <f>Data!D10/Data!$D$13</f>
        <v>0.92093902514256776</v>
      </c>
      <c r="E9" s="40">
        <v>0</v>
      </c>
      <c r="F9" s="39" t="s">
        <v>47</v>
      </c>
    </row>
    <row r="10" spans="1:6">
      <c r="A10" s="5" t="str">
        <f>Data!A11</f>
        <v>INTANGIBLE ASSETS</v>
      </c>
      <c r="B10" s="21">
        <f>Data!B11/Data!$B$13</f>
        <v>6.2015176565750493E-2</v>
      </c>
      <c r="C10" s="21">
        <f>Data!C11/Data!$C$13</f>
        <v>7.156636292103459E-2</v>
      </c>
      <c r="D10" s="21">
        <f>Data!D11/Data!$D$13</f>
        <v>6.1972691360432021E-2</v>
      </c>
      <c r="E10" s="39"/>
      <c r="F10" s="39"/>
    </row>
    <row r="11" spans="1:6" ht="15" thickBot="1">
      <c r="A11" s="5" t="str">
        <f>Data!A12</f>
        <v>OTHER LONG-TERM ASSET</v>
      </c>
      <c r="B11" s="33">
        <f>Data!B12/Data!$B$13</f>
        <v>2.3085553797580954E-2</v>
      </c>
      <c r="C11" s="33">
        <f>Data!C12/Data!$C$13</f>
        <v>1.9191904162140824E-2</v>
      </c>
      <c r="D11" s="33">
        <f>Data!D12/Data!$D$13</f>
        <v>1.7088283497000242E-2</v>
      </c>
      <c r="E11" s="39"/>
      <c r="F11" s="39"/>
    </row>
    <row r="12" spans="1:6">
      <c r="A12" s="5" t="str">
        <f>Data!A13</f>
        <v>TOTAL ASSETS</v>
      </c>
      <c r="B12" s="21">
        <f>Data!B13/Data!$B$13</f>
        <v>1</v>
      </c>
      <c r="C12" s="21">
        <f>Data!C13/Data!$C$13</f>
        <v>1</v>
      </c>
      <c r="D12" s="21">
        <f>Data!D13/Data!$D$13</f>
        <v>1</v>
      </c>
      <c r="E12" s="39"/>
      <c r="F12" s="39"/>
    </row>
    <row r="13" spans="1:6">
      <c r="A13" s="5" t="str">
        <f>Data!A14</f>
        <v xml:space="preserve"> </v>
      </c>
      <c r="E13" s="40">
        <v>1</v>
      </c>
      <c r="F13" s="39" t="s">
        <v>47</v>
      </c>
    </row>
    <row r="14" spans="1:6">
      <c r="A14" s="5" t="str">
        <f>Data!A15</f>
        <v>FISCAL YEAR ENDING</v>
      </c>
      <c r="B14" s="22">
        <f>Data!B15</f>
        <v>42004</v>
      </c>
      <c r="C14" s="22">
        <f>Data!C15</f>
        <v>41639</v>
      </c>
      <c r="D14" s="22">
        <f>Data!D15</f>
        <v>41274</v>
      </c>
      <c r="E14" s="39"/>
      <c r="F14" s="39"/>
    </row>
    <row r="15" spans="1:6">
      <c r="A15" s="5" t="str">
        <f>Data!A16</f>
        <v>ACCOUNTS PAYABLE</v>
      </c>
      <c r="B15" s="21">
        <f>Data!B16/Data!$B$28</f>
        <v>5.7633460056130972E-2</v>
      </c>
      <c r="C15" s="21">
        <f>Data!C16/Data!$C$28</f>
        <v>7.3793024384822381E-2</v>
      </c>
      <c r="D15" s="21">
        <f>Data!D16/Data!$D$28</f>
        <v>7.2384590130978102E-2</v>
      </c>
      <c r="E15" s="39"/>
      <c r="F15" s="39"/>
    </row>
    <row r="16" spans="1:6">
      <c r="A16" s="5" t="str">
        <f>Data!A17</f>
        <v>CURRENT PORTION OF LONG TERM DEBT</v>
      </c>
      <c r="B16" s="21">
        <f>Data!B17/Data!$B$28</f>
        <v>8.6106475804744462E-4</v>
      </c>
      <c r="C16" s="21">
        <f>Data!C17/Data!$C$28</f>
        <v>8.63447399825966E-4</v>
      </c>
      <c r="D16" s="21">
        <f>Data!D17/Data!$D$28</f>
        <v>7.5969976113244881E-4</v>
      </c>
      <c r="E16" s="40">
        <v>0.13619999999999999</v>
      </c>
      <c r="F16" s="39" t="s">
        <v>47</v>
      </c>
    </row>
    <row r="17" spans="1:6" ht="15" thickBot="1">
      <c r="A17" s="5" t="str">
        <f>Data!A18</f>
        <v>ACCRUED EXPENSES</v>
      </c>
      <c r="B17" s="33">
        <f>Data!B18/Data!$B$28</f>
        <v>0.13548557457973634</v>
      </c>
      <c r="C17" s="33">
        <f>Data!C18/Data!$C$28</f>
        <v>0.15561177703391663</v>
      </c>
      <c r="D17" s="33">
        <f>Data!D18/Data!$D$28</f>
        <v>0.15337738527821793</v>
      </c>
      <c r="E17" s="39"/>
      <c r="F17" s="39"/>
    </row>
    <row r="18" spans="1:6">
      <c r="A18" s="5" t="str">
        <f>Data!A19</f>
        <v>TOTAL CURRENT LIABILITIES</v>
      </c>
      <c r="B18" s="21">
        <f>Data!B19/Data!$B$28</f>
        <v>0.19398009939391475</v>
      </c>
      <c r="C18" s="21">
        <f>Data!C19/Data!$C$28</f>
        <v>0.23026824881856497</v>
      </c>
      <c r="D18" s="21">
        <f>Data!D19/Data!$D$28</f>
        <v>0.22652167517032848</v>
      </c>
      <c r="E18" s="39"/>
      <c r="F18" s="39"/>
    </row>
    <row r="19" spans="1:6">
      <c r="A19" s="5" t="str">
        <f>Data!A20</f>
        <v>BONDS PAYABLE</v>
      </c>
      <c r="B19" s="21">
        <f>Data!B20/Data!$B$28</f>
        <v>0.34511238294619256</v>
      </c>
      <c r="C19" s="21">
        <f>Data!C20/Data!$C$28</f>
        <v>0.39457051671195653</v>
      </c>
      <c r="D19" s="21">
        <f>Data!D20/Data!$D$28</f>
        <v>0.35673447306991612</v>
      </c>
      <c r="E19" s="40">
        <v>0.34960000000000002</v>
      </c>
      <c r="F19" s="39" t="s">
        <v>47</v>
      </c>
    </row>
    <row r="20" spans="1:6" ht="15" thickBot="1">
      <c r="A20" s="5" t="str">
        <f>Data!A21</f>
        <v>OTHER LONG TERM LIABILITIES</v>
      </c>
      <c r="B20" s="33">
        <f>Data!B21/Data!$B$28</f>
        <v>7.8607858964139563E-2</v>
      </c>
      <c r="C20" s="33">
        <f>Data!C21/Data!$C$28</f>
        <v>7.4511178050871249E-2</v>
      </c>
      <c r="D20" s="33">
        <f>Data!D21/Data!$D$28</f>
        <v>6.9426463349555503E-2</v>
      </c>
      <c r="E20" s="39"/>
      <c r="F20" s="39"/>
    </row>
    <row r="21" spans="1:6" ht="15" thickBot="1">
      <c r="A21" s="5" t="str">
        <f>Data!A22</f>
        <v>TOTAL LONG-TERM LIABILITIES</v>
      </c>
      <c r="B21" s="34">
        <f>Data!B22/Data!$B$28</f>
        <v>0.42372024191033208</v>
      </c>
      <c r="C21" s="34">
        <f>Data!C22/Data!$C$28</f>
        <v>0.46908169476282779</v>
      </c>
      <c r="D21" s="34">
        <f>Data!D22/Data!$D$28</f>
        <v>0.42616093641947161</v>
      </c>
      <c r="E21" s="40">
        <v>0.15529999999999999</v>
      </c>
      <c r="F21" s="39" t="s">
        <v>47</v>
      </c>
    </row>
    <row r="22" spans="1:6">
      <c r="A22" s="5" t="str">
        <f>Data!A23</f>
        <v>TOTAL LIABILITIES</v>
      </c>
      <c r="B22" s="21">
        <f>Data!B23/Data!$B$28</f>
        <v>0.61770034130424689</v>
      </c>
      <c r="C22" s="21">
        <f>Data!C23/Data!$C$28</f>
        <v>0.6993499435813928</v>
      </c>
      <c r="D22" s="21">
        <f>Data!D23/Data!$D$28</f>
        <v>0.65268261158980012</v>
      </c>
      <c r="E22" s="39"/>
      <c r="F22" s="39"/>
    </row>
    <row r="23" spans="1:6">
      <c r="A23" s="5" t="str">
        <f>Data!A24</f>
        <v>COMMON STOCK</v>
      </c>
      <c r="B23" s="21">
        <f>Data!B24/Data!$B$28</f>
        <v>0.228481042864705</v>
      </c>
      <c r="C23" s="21">
        <f>Data!C24/Data!$C$28</f>
        <v>0.21106584384666244</v>
      </c>
      <c r="D23" s="21">
        <f>Data!D24/Data!$D$28</f>
        <v>0.20202146572442614</v>
      </c>
      <c r="E23" s="40">
        <v>0.50490000000000002</v>
      </c>
      <c r="F23" s="39" t="s">
        <v>47</v>
      </c>
    </row>
    <row r="24" spans="1:6">
      <c r="A24" s="5" t="str">
        <f>Data!A25</f>
        <v>RETAINED EARNINGS</v>
      </c>
      <c r="B24" s="21">
        <f>Data!B25/Data!$B$28</f>
        <v>0.94561296756883784</v>
      </c>
      <c r="C24" s="21">
        <f>Data!C25/Data!$C$28</f>
        <v>0.82808862924762505</v>
      </c>
      <c r="D24" s="21">
        <f>Data!D25/Data!$D$28</f>
        <v>0.77277600159791482</v>
      </c>
      <c r="E24" s="39"/>
      <c r="F24" s="39"/>
    </row>
    <row r="25" spans="1:6" ht="15" thickBot="1">
      <c r="A25" s="5" t="str">
        <f>Data!A26</f>
        <v>LESS: TREASURY STOCK (common stock bought back by the company)</v>
      </c>
      <c r="B25" s="33">
        <f>Data!B26/Data!$B$28</f>
        <v>0.79179435173778989</v>
      </c>
      <c r="C25" s="33">
        <f>Data!C26/Data!$C$28</f>
        <v>0.73850441667568034</v>
      </c>
      <c r="D25" s="33">
        <f>Data!D26/Data!$D$28</f>
        <v>0.62748007891214097</v>
      </c>
      <c r="E25" s="39"/>
      <c r="F25" s="39"/>
    </row>
    <row r="26" spans="1:6" ht="15" thickBot="1">
      <c r="A26" s="5" t="str">
        <f>Data!A27</f>
        <v>TOTAL COMMON STOCKHOLDERS' EQUITY</v>
      </c>
      <c r="B26" s="34">
        <f>Data!B27/Data!$B$28</f>
        <v>0.38229965869575316</v>
      </c>
      <c r="C26" s="34">
        <f>Data!C27/Data!$C$28</f>
        <v>0.3006500564186072</v>
      </c>
      <c r="D26" s="34">
        <f>Data!D27/Data!$D$28</f>
        <v>0.34731738841019993</v>
      </c>
      <c r="E26" s="39"/>
      <c r="F26" s="39"/>
    </row>
    <row r="27" spans="1:6">
      <c r="A27" s="5" t="str">
        <f>Data!A28</f>
        <v>TOTAL LIABILITIES &amp; STOCKHOLDERS' EQUITY</v>
      </c>
      <c r="B27" s="21">
        <f>Data!B28/Data!$B$28</f>
        <v>1</v>
      </c>
      <c r="C27" s="21">
        <f>Data!C28/Data!$C$28</f>
        <v>1</v>
      </c>
      <c r="D27" s="21">
        <f>Data!D28/Data!$D$28</f>
        <v>1</v>
      </c>
      <c r="E27" s="40">
        <v>0.49509999999999998</v>
      </c>
      <c r="F27" s="39" t="s">
        <v>47</v>
      </c>
    </row>
    <row r="28" spans="1:6">
      <c r="A28" s="5" t="str">
        <f>Data!A29</f>
        <v xml:space="preserve"> </v>
      </c>
      <c r="E28" s="41">
        <v>1</v>
      </c>
      <c r="F28" s="39" t="s">
        <v>47</v>
      </c>
    </row>
    <row r="29" spans="1:6">
      <c r="A29" s="5" t="str">
        <f>Data!A30</f>
        <v>INCOME STATEMENT (all values are in thousands)</v>
      </c>
      <c r="E29" s="39"/>
      <c r="F29" s="39"/>
    </row>
    <row r="30" spans="1:6">
      <c r="A30" s="5" t="str">
        <f>Data!A31</f>
        <v>FISCAL YEAR ENDING</v>
      </c>
      <c r="B30" s="22">
        <f>Data!B31</f>
        <v>42004</v>
      </c>
      <c r="C30" s="22">
        <f>Data!C31</f>
        <v>42005</v>
      </c>
      <c r="D30" s="22" t="str">
        <f>Data!D31</f>
        <v>31/2/2015</v>
      </c>
      <c r="E30" s="39"/>
      <c r="F30" s="39"/>
    </row>
    <row r="31" spans="1:6">
      <c r="A31" s="5" t="str">
        <f>Data!A32</f>
        <v>NET SALES</v>
      </c>
      <c r="B31" s="21">
        <f>Data!B32/Data!$B$32</f>
        <v>1</v>
      </c>
      <c r="C31" s="21">
        <f>Data!C32/Data!$C$32</f>
        <v>1</v>
      </c>
      <c r="D31" s="21">
        <f>Data!D32/Data!$D$32</f>
        <v>1</v>
      </c>
      <c r="E31" s="39"/>
      <c r="F31" s="39"/>
    </row>
    <row r="32" spans="1:6" ht="15" thickBot="1">
      <c r="A32" s="5" t="str">
        <f>Data!A33</f>
        <v>LESS: COST OF GOODS</v>
      </c>
      <c r="B32" s="33">
        <f>Data!B33/Data!$B$32</f>
        <v>0.27910307188351036</v>
      </c>
      <c r="C32" s="33">
        <f>Data!C33/Data!$C$32</f>
        <v>0.28351824685500621</v>
      </c>
      <c r="D32" s="33">
        <f>Data!D33/Data!$D$32</f>
        <v>0.27923801847150403</v>
      </c>
      <c r="E32" s="41">
        <v>1</v>
      </c>
      <c r="F32" s="39" t="s">
        <v>47</v>
      </c>
    </row>
    <row r="33" spans="1:8">
      <c r="A33" s="5" t="str">
        <f>Data!A34</f>
        <v>GROSS PROFIT</v>
      </c>
      <c r="B33" s="21">
        <f>Data!B34/Data!$B$32</f>
        <v>0.72089692811648964</v>
      </c>
      <c r="C33" s="21">
        <f>Data!C34/Data!$C$32</f>
        <v>0.71648175314499374</v>
      </c>
      <c r="D33" s="21">
        <f>Data!D34/Data!$D$32</f>
        <v>0.72076198152849591</v>
      </c>
      <c r="E33" s="40">
        <v>0.61570000000000003</v>
      </c>
      <c r="F33" s="39" t="s">
        <v>47</v>
      </c>
    </row>
    <row r="34" spans="1:8">
      <c r="A34" s="5" t="str">
        <f>Data!A35</f>
        <v>SELLING, GENERAL &amp; ADMINISTRATIVE EXPENSES</v>
      </c>
      <c r="B34" s="21">
        <f>Data!B35/Data!$B$32</f>
        <v>0.64576145258494499</v>
      </c>
      <c r="C34" s="21">
        <f>Data!C35/Data!$C$32</f>
        <v>0.65464345088794618</v>
      </c>
      <c r="D34" s="21">
        <f>Data!D35/Data!$D$32</f>
        <v>0.59887445555122987</v>
      </c>
      <c r="E34" s="40">
        <v>0.38429999999999997</v>
      </c>
      <c r="F34" s="39" t="s">
        <v>47</v>
      </c>
    </row>
    <row r="35" spans="1:8" ht="15" thickBot="1">
      <c r="A35" s="5" t="str">
        <f>Data!A36</f>
        <v>DEPRECIATION &amp; AMORTIZATION</v>
      </c>
      <c r="B35" s="33">
        <f>Data!B36/Data!$B$32</f>
        <v>4.4688972485071456E-2</v>
      </c>
      <c r="C35" s="33">
        <f>Data!C36/Data!$C$32</f>
        <v>3.9013057872041214E-2</v>
      </c>
      <c r="D35" s="33">
        <f>Data!D36/Data!$D$32</f>
        <v>4.3218220002083661E-2</v>
      </c>
      <c r="E35" s="40"/>
      <c r="F35" s="39"/>
    </row>
    <row r="36" spans="1:8">
      <c r="A36" s="5" t="str">
        <f>Data!A37</f>
        <v>OPERATING INCOME (EBIT)</v>
      </c>
      <c r="B36" s="35">
        <f>Data!B37/Data!$B$32</f>
        <v>3.0446503046473217E-2</v>
      </c>
      <c r="C36" s="35">
        <f>Data!C37/Data!$C$32</f>
        <v>2.282524438500641E-2</v>
      </c>
      <c r="D36" s="35">
        <f>Data!D37/Data!$D$32</f>
        <v>7.8669305975182457E-2</v>
      </c>
      <c r="E36" s="40">
        <v>3.5400000000000001E-2</v>
      </c>
      <c r="F36" s="39" t="s">
        <v>47</v>
      </c>
    </row>
    <row r="37" spans="1:8">
      <c r="A37" s="5" t="str">
        <f>Data!A38</f>
        <v>NON-OPERATING INCOME/EXPENSE</v>
      </c>
      <c r="B37" s="21">
        <f>Data!B38/Data!$B$32</f>
        <v>2.7161394030790647E-3</v>
      </c>
      <c r="C37" s="21">
        <f>Data!C38/Data!$C$32</f>
        <v>9.5532159699737175E-4</v>
      </c>
      <c r="D37" s="21">
        <f>Data!D38/Data!$D$32</f>
        <v>1.1585814996170809E-3</v>
      </c>
      <c r="E37" s="39"/>
      <c r="F37" s="39"/>
    </row>
    <row r="38" spans="1:8">
      <c r="A38" s="5" t="str">
        <f>Data!A39</f>
        <v>ADD: INTEREST REVENUE</v>
      </c>
      <c r="B38" s="21">
        <f>Data!B39/Data!$B$32</f>
        <v>1.4729684194245122E-2</v>
      </c>
      <c r="C38" s="21">
        <f>Data!C39/Data!$C$32</f>
        <v>1.4370435748011379E-2</v>
      </c>
      <c r="D38" s="21">
        <f>Data!D39/Data!$D$32</f>
        <v>1.1178906368519849E-2</v>
      </c>
      <c r="E38" s="39"/>
      <c r="F38" s="39"/>
    </row>
    <row r="39" spans="1:8" ht="15" thickBot="1">
      <c r="A39" s="5" t="str">
        <f>Data!A40</f>
        <v>LESS: INTEREST EXPENSE</v>
      </c>
      <c r="B39" s="33">
        <f>Data!B40/Data!$B$32</f>
        <v>5.5239768213932571E-3</v>
      </c>
      <c r="C39" s="33">
        <f>Data!C40/Data!$C$32</f>
        <v>3.5417261381514033E-3</v>
      </c>
      <c r="D39" s="33">
        <f>Data!D40/Data!$D$32</f>
        <v>4.1124959560456436E-3</v>
      </c>
      <c r="E39" s="40">
        <v>3.8E-3</v>
      </c>
      <c r="F39" s="39" t="s">
        <v>47</v>
      </c>
    </row>
    <row r="40" spans="1:8">
      <c r="A40" s="5" t="str">
        <f>Data!A41</f>
        <v>INCOME BEFORE TAXES (EBT)</v>
      </c>
      <c r="B40" s="35">
        <f>Data!B41/Data!$B$32</f>
        <v>4.2368349822404144E-2</v>
      </c>
      <c r="C40" s="35">
        <f>Data!C41/Data!$C$32</f>
        <v>3.4609275591863761E-2</v>
      </c>
      <c r="D40" s="35">
        <f>Data!D41/Data!$D$32</f>
        <v>8.689429788727375E-2</v>
      </c>
      <c r="E40" s="40">
        <v>2.2100000000000002E-2</v>
      </c>
      <c r="F40" s="39" t="s">
        <v>47</v>
      </c>
    </row>
    <row r="41" spans="1:8" ht="15" thickBot="1">
      <c r="A41" s="5" t="str">
        <f>Data!A42</f>
        <v>LESS: PROVISION FOR INCOME TAXES</v>
      </c>
      <c r="B41" s="33">
        <f>Data!B42/Data!$B$32</f>
        <v>2.0913776245794873E-3</v>
      </c>
      <c r="C41" s="33">
        <f>Data!C42/Data!$C$32</f>
        <v>7.3951241764601294E-4</v>
      </c>
      <c r="D41" s="33">
        <f>Data!D42/Data!$D$32</f>
        <v>2.0201722496083992E-2</v>
      </c>
      <c r="E41" s="39"/>
      <c r="F41" s="39"/>
    </row>
    <row r="42" spans="1:8">
      <c r="A42" s="5" t="str">
        <f>Data!A43</f>
        <v>RECURRING EARNINGS</v>
      </c>
      <c r="B42" s="35">
        <f>Data!B43/Data!$B$32</f>
        <v>4.0276972197824661E-2</v>
      </c>
      <c r="C42" s="35">
        <f>Data!C43/Data!$C$32</f>
        <v>3.3869763174217742E-2</v>
      </c>
      <c r="D42" s="35">
        <f>Data!D43/Data!$D$32</f>
        <v>6.6692575391189751E-2</v>
      </c>
      <c r="E42" s="39"/>
      <c r="F42" s="39"/>
      <c r="H42" s="25"/>
    </row>
    <row r="43" spans="1:8" ht="15" thickBot="1">
      <c r="A43" s="5" t="str">
        <f>Data!A44</f>
        <v>EXTRAORDINARY ITEMS &amp; DISCONTINUED OPERATIONS</v>
      </c>
      <c r="B43" s="33">
        <f>Data!B44/Data!$B$32</f>
        <v>0</v>
      </c>
      <c r="C43" s="33">
        <f>Data!C44/Data!$C$32</f>
        <v>0</v>
      </c>
      <c r="D43" s="33">
        <f>Data!D44/Data!$D$32</f>
        <v>0</v>
      </c>
      <c r="E43" s="39"/>
      <c r="F43" s="39"/>
    </row>
    <row r="44" spans="1:8">
      <c r="A44" s="5" t="str">
        <f>Data!A45</f>
        <v>NET INCOME or ―NET LOSS</v>
      </c>
      <c r="B44" s="21">
        <f>Data!B45/Data!$B$32</f>
        <v>4.0276972197824661E-2</v>
      </c>
      <c r="C44" s="21">
        <f>Data!C45/Data!$C$32</f>
        <v>3.3869763174217742E-2</v>
      </c>
      <c r="D44" s="21">
        <f>Data!D45/Data!$D$32</f>
        <v>6.6692575391189751E-2</v>
      </c>
      <c r="E44" s="40">
        <v>7.4399999999999994E-2</v>
      </c>
      <c r="F44" s="39" t="s">
        <v>47</v>
      </c>
    </row>
    <row r="45" spans="1:8">
      <c r="A45" s="3"/>
    </row>
  </sheetData>
  <printOptions headings="1" gridLines="1"/>
  <pageMargins left="0.7" right="0.7" top="0.75" bottom="0.75" header="0.3" footer="0.3"/>
  <pageSetup orientation="portrait"/>
  <headerFooter>
    <oddFooter xml:space="preserve">&amp;CVERTICAL FORMULA TAB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A28" sqref="A28:XFD28"/>
    </sheetView>
  </sheetViews>
  <sheetFormatPr baseColWidth="10" defaultColWidth="8.83203125" defaultRowHeight="14" x14ac:dyDescent="0"/>
  <cols>
    <col min="1" max="1" width="27.5" style="36" customWidth="1"/>
    <col min="2" max="2" width="11" customWidth="1"/>
    <col min="6" max="6" width="12.5" bestFit="1" customWidth="1"/>
    <col min="7" max="7" width="14.1640625" style="38" customWidth="1"/>
    <col min="8" max="8" width="17.33203125" customWidth="1"/>
    <col min="9" max="9" width="18.33203125" customWidth="1"/>
  </cols>
  <sheetData>
    <row r="1" spans="1:9">
      <c r="A1" s="37"/>
      <c r="G1" s="38" t="s">
        <v>85</v>
      </c>
      <c r="H1" s="23" t="s">
        <v>45</v>
      </c>
      <c r="I1" s="23" t="s">
        <v>46</v>
      </c>
    </row>
    <row r="2" spans="1:9" ht="15" thickBot="1">
      <c r="A2" s="36" t="s">
        <v>48</v>
      </c>
      <c r="B2" s="26">
        <f>Data!B8</f>
        <v>369215</v>
      </c>
      <c r="E2" s="23" t="s">
        <v>79</v>
      </c>
      <c r="F2" s="28">
        <f>B2/B3</f>
        <v>0.90298668075386057</v>
      </c>
      <c r="G2" s="38" t="s">
        <v>80</v>
      </c>
      <c r="H2" s="42" t="s">
        <v>86</v>
      </c>
      <c r="I2" s="43" t="s">
        <v>47</v>
      </c>
    </row>
    <row r="3" spans="1:9">
      <c r="B3" s="20">
        <f>Data!B19</f>
        <v>408882</v>
      </c>
      <c r="H3" s="43"/>
      <c r="I3" s="43"/>
    </row>
    <row r="4" spans="1:9">
      <c r="H4" s="43"/>
      <c r="I4" s="43"/>
    </row>
    <row r="5" spans="1:9" ht="15" thickBot="1">
      <c r="A5" s="36" t="s">
        <v>49</v>
      </c>
      <c r="B5" s="26">
        <f>Data!B4</f>
        <v>94156</v>
      </c>
      <c r="C5" s="26">
        <f>Data!B5</f>
        <v>49509</v>
      </c>
      <c r="E5" s="23" t="s">
        <v>79</v>
      </c>
      <c r="F5" s="28">
        <f>(B5+C5)/B6</f>
        <v>0.35136053922647609</v>
      </c>
      <c r="G5" s="38" t="s">
        <v>80</v>
      </c>
      <c r="H5" s="42" t="s">
        <v>87</v>
      </c>
      <c r="I5" s="43" t="s">
        <v>47</v>
      </c>
    </row>
    <row r="6" spans="1:9">
      <c r="B6" s="20">
        <f>Data!B19</f>
        <v>408882</v>
      </c>
      <c r="H6" s="43"/>
      <c r="I6" s="43"/>
    </row>
    <row r="7" spans="1:9">
      <c r="H7" s="43"/>
      <c r="I7" s="43"/>
    </row>
    <row r="8" spans="1:9" ht="15" thickBot="1">
      <c r="A8" s="36" t="s">
        <v>50</v>
      </c>
      <c r="B8" s="26">
        <f>Data!B33</f>
        <v>1010515</v>
      </c>
      <c r="C8" s="24"/>
      <c r="E8" s="23" t="s">
        <v>79</v>
      </c>
      <c r="F8" s="28">
        <f>B8/((B9+C9)/2)</f>
        <v>27.975443987652785</v>
      </c>
      <c r="G8" s="38" t="s">
        <v>81</v>
      </c>
      <c r="H8" s="42" t="s">
        <v>88</v>
      </c>
      <c r="I8" s="43" t="s">
        <v>97</v>
      </c>
    </row>
    <row r="9" spans="1:9">
      <c r="B9" s="20">
        <f>Data!C6</f>
        <v>35534</v>
      </c>
      <c r="C9" s="20">
        <f>Data!B6</f>
        <v>36709</v>
      </c>
      <c r="H9" s="43"/>
      <c r="I9" s="43"/>
    </row>
    <row r="10" spans="1:9">
      <c r="H10" s="43"/>
      <c r="I10" s="43"/>
    </row>
    <row r="11" spans="1:9" ht="15" thickBot="1">
      <c r="A11" s="36" t="s">
        <v>51</v>
      </c>
      <c r="B11" s="24">
        <v>365</v>
      </c>
      <c r="E11" s="23" t="s">
        <v>79</v>
      </c>
      <c r="F11" s="28">
        <f>B11/B12</f>
        <v>13.04715664784788</v>
      </c>
      <c r="G11" s="38" t="s">
        <v>82</v>
      </c>
      <c r="H11" s="43" t="s">
        <v>89</v>
      </c>
      <c r="I11" s="43" t="s">
        <v>98</v>
      </c>
    </row>
    <row r="12" spans="1:9">
      <c r="A12" s="36" t="s">
        <v>55</v>
      </c>
      <c r="B12" s="28">
        <f>F8</f>
        <v>27.975443987652785</v>
      </c>
      <c r="H12" s="43"/>
      <c r="I12" s="43"/>
    </row>
    <row r="13" spans="1:9">
      <c r="H13" s="43"/>
      <c r="I13" s="43"/>
    </row>
    <row r="14" spans="1:9" ht="15" thickBot="1">
      <c r="A14" s="36" t="s">
        <v>52</v>
      </c>
      <c r="B14" s="26">
        <f>Data!B32</f>
        <v>3620580</v>
      </c>
      <c r="C14" s="24"/>
      <c r="E14" s="23" t="s">
        <v>79</v>
      </c>
      <c r="F14" s="28">
        <f>B14/((B15+C15)/2)</f>
        <v>71.122155323976315</v>
      </c>
      <c r="G14" s="38" t="s">
        <v>81</v>
      </c>
      <c r="H14" s="43"/>
      <c r="I14" s="43"/>
    </row>
    <row r="15" spans="1:9">
      <c r="A15" s="36" t="s">
        <v>53</v>
      </c>
      <c r="B15" s="20">
        <f>Data!C5</f>
        <v>52304</v>
      </c>
      <c r="C15" s="20">
        <f>Data!B5</f>
        <v>49509</v>
      </c>
      <c r="H15" s="43"/>
      <c r="I15" s="43"/>
    </row>
    <row r="16" spans="1:9">
      <c r="H16" s="43"/>
      <c r="I16" s="43"/>
    </row>
    <row r="17" spans="1:9" ht="15" thickBot="1">
      <c r="A17" s="36" t="s">
        <v>54</v>
      </c>
      <c r="B17" s="24">
        <v>365</v>
      </c>
      <c r="E17" s="23" t="s">
        <v>79</v>
      </c>
      <c r="F17" s="28">
        <f>B17/B18</f>
        <v>5.132015450563169</v>
      </c>
      <c r="G17" s="38" t="s">
        <v>82</v>
      </c>
      <c r="H17" s="43"/>
      <c r="I17" s="43"/>
    </row>
    <row r="18" spans="1:9">
      <c r="A18" s="36" t="s">
        <v>56</v>
      </c>
      <c r="B18" s="28">
        <f>F14</f>
        <v>71.122155323976315</v>
      </c>
      <c r="H18" s="43"/>
      <c r="I18" s="43"/>
    </row>
    <row r="19" spans="1:9">
      <c r="H19" s="43"/>
      <c r="I19" s="43"/>
    </row>
    <row r="20" spans="1:9" ht="15" thickBot="1">
      <c r="A20" s="36" t="s">
        <v>57</v>
      </c>
      <c r="B20" s="26">
        <f>Data!B33</f>
        <v>1010515</v>
      </c>
      <c r="C20" s="24"/>
      <c r="E20" s="23" t="s">
        <v>79</v>
      </c>
      <c r="F20" s="28">
        <f>B20/((B21+C21)/2)</f>
        <v>6.9666186375826431</v>
      </c>
      <c r="G20" s="38" t="s">
        <v>81</v>
      </c>
      <c r="H20" s="43"/>
      <c r="I20" s="43"/>
    </row>
    <row r="21" spans="1:9">
      <c r="B21" s="20">
        <f>Data!C16</f>
        <v>168619</v>
      </c>
      <c r="C21" s="20">
        <f>Data!B16</f>
        <v>121483</v>
      </c>
      <c r="H21" s="43"/>
      <c r="I21" s="43"/>
    </row>
    <row r="22" spans="1:9">
      <c r="H22" s="43"/>
      <c r="I22" s="43"/>
    </row>
    <row r="23" spans="1:9" ht="15" thickBot="1">
      <c r="A23" s="36" t="s">
        <v>58</v>
      </c>
      <c r="B23" s="24">
        <v>365</v>
      </c>
      <c r="E23" s="23" t="s">
        <v>79</v>
      </c>
      <c r="F23" s="28">
        <f>B23/B24</f>
        <v>52.392705699569035</v>
      </c>
      <c r="G23" s="38" t="s">
        <v>82</v>
      </c>
      <c r="H23" s="43"/>
      <c r="I23" s="43"/>
    </row>
    <row r="24" spans="1:9">
      <c r="A24" s="36" t="s">
        <v>59</v>
      </c>
      <c r="B24" s="28">
        <f>F20</f>
        <v>6.9666186375826431</v>
      </c>
      <c r="H24" s="43"/>
      <c r="I24" s="43"/>
    </row>
    <row r="25" spans="1:9">
      <c r="H25" s="43"/>
      <c r="I25" s="43"/>
    </row>
    <row r="26" spans="1:9">
      <c r="A26" s="36" t="s">
        <v>60</v>
      </c>
      <c r="B26" s="28">
        <f>F11</f>
        <v>13.04715664784788</v>
      </c>
      <c r="C26" s="28">
        <f>F17</f>
        <v>5.132015450563169</v>
      </c>
      <c r="D26" s="28">
        <f>F23</f>
        <v>52.392705699569035</v>
      </c>
      <c r="E26" s="23" t="s">
        <v>79</v>
      </c>
      <c r="F26" s="28">
        <f>B26+C26-D26</f>
        <v>-34.213533601157991</v>
      </c>
      <c r="G26" s="38" t="s">
        <v>82</v>
      </c>
      <c r="H26" s="43"/>
      <c r="I26" s="43"/>
    </row>
    <row r="27" spans="1:9">
      <c r="H27" s="43"/>
      <c r="I27" s="43"/>
    </row>
    <row r="28" spans="1:9" ht="15" thickBot="1">
      <c r="A28" s="36" t="s">
        <v>61</v>
      </c>
      <c r="B28" s="26">
        <f>Data!B23</f>
        <v>1302023</v>
      </c>
      <c r="E28" s="23" t="s">
        <v>79</v>
      </c>
      <c r="F28" s="21">
        <f>B28/B29</f>
        <v>0.61770045852300082</v>
      </c>
      <c r="H28" s="44" t="s">
        <v>90</v>
      </c>
      <c r="I28" s="43" t="s">
        <v>47</v>
      </c>
    </row>
    <row r="29" spans="1:9">
      <c r="B29" s="20">
        <f>Data!B13</f>
        <v>2107855</v>
      </c>
    </row>
    <row r="30" spans="1:9">
      <c r="H30" s="43"/>
      <c r="I30" s="43"/>
    </row>
    <row r="31" spans="1:9" ht="15" thickBot="1">
      <c r="A31" s="36" t="s">
        <v>62</v>
      </c>
      <c r="B31" s="26">
        <f>Data!B37</f>
        <v>110234</v>
      </c>
      <c r="E31" s="23" t="s">
        <v>79</v>
      </c>
      <c r="F31" s="28">
        <f>B31/B32</f>
        <v>5.5117000000000003</v>
      </c>
      <c r="G31" s="38" t="s">
        <v>80</v>
      </c>
      <c r="H31" s="42" t="s">
        <v>91</v>
      </c>
      <c r="I31" s="43" t="s">
        <v>97</v>
      </c>
    </row>
    <row r="32" spans="1:9">
      <c r="A32" s="36" t="s">
        <v>63</v>
      </c>
      <c r="B32" s="20">
        <f>Data!B40</f>
        <v>20000</v>
      </c>
    </row>
    <row r="33" spans="1:9">
      <c r="H33" s="43"/>
      <c r="I33" s="43"/>
    </row>
    <row r="34" spans="1:9" ht="15" thickBot="1">
      <c r="A34" s="36" t="s">
        <v>64</v>
      </c>
      <c r="B34" s="26">
        <f>Data!B34</f>
        <v>2610065</v>
      </c>
      <c r="E34" s="23" t="s">
        <v>79</v>
      </c>
      <c r="F34" s="21">
        <f>B34/B35</f>
        <v>0.72089692811648964</v>
      </c>
      <c r="H34" s="45">
        <v>0.38800000000000001</v>
      </c>
      <c r="I34" s="43" t="s">
        <v>97</v>
      </c>
    </row>
    <row r="35" spans="1:9">
      <c r="B35" s="20">
        <f>Data!B32</f>
        <v>3620580</v>
      </c>
    </row>
    <row r="36" spans="1:9">
      <c r="H36" s="43"/>
      <c r="I36" s="43"/>
    </row>
    <row r="37" spans="1:9" ht="15" thickBot="1">
      <c r="A37" s="36" t="s">
        <v>65</v>
      </c>
      <c r="B37" s="26">
        <f>Data!B37</f>
        <v>110234</v>
      </c>
      <c r="E37" s="23" t="s">
        <v>79</v>
      </c>
      <c r="F37" s="21">
        <f>B37/B38</f>
        <v>3.0446503046473217E-2</v>
      </c>
      <c r="H37" s="43"/>
      <c r="I37" s="43"/>
    </row>
    <row r="38" spans="1:9">
      <c r="B38" s="20">
        <f>Data!B32</f>
        <v>3620580</v>
      </c>
      <c r="H38" s="43"/>
      <c r="I38" s="43"/>
    </row>
    <row r="39" spans="1:9">
      <c r="H39" s="43"/>
      <c r="I39" s="43"/>
    </row>
    <row r="40" spans="1:9" ht="15" thickBot="1">
      <c r="A40" s="36" t="s">
        <v>66</v>
      </c>
      <c r="B40" s="26">
        <f>Data!B45</f>
        <v>145826</v>
      </c>
      <c r="E40" s="23" t="s">
        <v>79</v>
      </c>
      <c r="F40" s="21">
        <f>B40/B41</f>
        <v>4.0276972197824661E-2</v>
      </c>
      <c r="H40" s="45">
        <v>6.9999999999999999E-4</v>
      </c>
      <c r="I40" s="43" t="s">
        <v>47</v>
      </c>
    </row>
    <row r="41" spans="1:9">
      <c r="A41" s="36" t="s">
        <v>67</v>
      </c>
      <c r="B41" s="20">
        <f>Data!B32</f>
        <v>3620580</v>
      </c>
    </row>
    <row r="42" spans="1:9">
      <c r="H42" s="43"/>
      <c r="I42" s="43"/>
    </row>
    <row r="43" spans="1:9" ht="15" thickBot="1">
      <c r="A43" s="36" t="s">
        <v>68</v>
      </c>
      <c r="B43" s="26">
        <f>Data!B32</f>
        <v>3620580</v>
      </c>
      <c r="C43" s="24"/>
      <c r="E43" s="23" t="s">
        <v>79</v>
      </c>
      <c r="F43" s="28">
        <f>B43/((B44+C44)/2)</f>
        <v>1.6483851941356937</v>
      </c>
      <c r="G43" s="38" t="s">
        <v>80</v>
      </c>
      <c r="H43" s="43"/>
      <c r="I43" s="43"/>
    </row>
    <row r="44" spans="1:9">
      <c r="B44" s="20">
        <f>Data!C13</f>
        <v>2285026</v>
      </c>
      <c r="C44" s="20">
        <f>Data!B13</f>
        <v>2107855</v>
      </c>
      <c r="H44" s="43"/>
      <c r="I44" s="43"/>
    </row>
    <row r="45" spans="1:9">
      <c r="H45" s="43"/>
      <c r="I45" s="43"/>
    </row>
    <row r="46" spans="1:9">
      <c r="A46" s="36" t="s">
        <v>66</v>
      </c>
      <c r="B46" s="29">
        <f>F40</f>
        <v>4.0276972197824661E-2</v>
      </c>
      <c r="D46" s="28">
        <f>F43</f>
        <v>1.6483851941356937</v>
      </c>
      <c r="E46" s="23" t="s">
        <v>79</v>
      </c>
      <c r="F46" s="21">
        <f>B46*D46</f>
        <v>6.6391964635509143E-2</v>
      </c>
      <c r="H46" s="45">
        <v>4.0000000000000002E-4</v>
      </c>
      <c r="I46" s="43" t="s">
        <v>47</v>
      </c>
    </row>
    <row r="47" spans="1:9">
      <c r="A47" s="36" t="s">
        <v>69</v>
      </c>
    </row>
    <row r="48" spans="1:9">
      <c r="H48" s="43"/>
      <c r="I48" s="43"/>
    </row>
    <row r="49" spans="1:9" ht="15" thickBot="1">
      <c r="A49" s="36" t="s">
        <v>70</v>
      </c>
      <c r="B49" s="26">
        <f>Data!C13</f>
        <v>2285026</v>
      </c>
      <c r="C49" s="26">
        <f>Data!B13</f>
        <v>2107855</v>
      </c>
      <c r="E49" s="23" t="s">
        <v>79</v>
      </c>
      <c r="F49" s="31">
        <f>((B49+C49)/2)/((B50+C50)/2)</f>
        <v>2.9426617312746108</v>
      </c>
      <c r="G49" s="38" t="s">
        <v>80</v>
      </c>
      <c r="H49" s="42" t="s">
        <v>92</v>
      </c>
      <c r="I49" s="43" t="s">
        <v>97</v>
      </c>
    </row>
    <row r="50" spans="1:9">
      <c r="B50" s="20">
        <f>Data!C27</f>
        <v>686993.28000000026</v>
      </c>
      <c r="C50" s="20">
        <f>Data!B27</f>
        <v>805832.40000000037</v>
      </c>
      <c r="H50" s="43"/>
      <c r="I50" s="43"/>
    </row>
    <row r="51" spans="1:9">
      <c r="H51" s="43"/>
      <c r="I51" s="43"/>
    </row>
    <row r="52" spans="1:9">
      <c r="A52" s="36" t="s">
        <v>66</v>
      </c>
      <c r="B52" s="29">
        <f>F46</f>
        <v>6.6391964635509143E-2</v>
      </c>
      <c r="D52" s="28">
        <f>F49</f>
        <v>2.9426617312746108</v>
      </c>
      <c r="E52" s="23" t="s">
        <v>79</v>
      </c>
      <c r="F52" s="21">
        <f>B52*D52</f>
        <v>0.19536909359705007</v>
      </c>
      <c r="H52" s="46" t="s">
        <v>93</v>
      </c>
      <c r="I52" s="43" t="s">
        <v>97</v>
      </c>
    </row>
    <row r="53" spans="1:9">
      <c r="A53" s="36" t="s">
        <v>71</v>
      </c>
      <c r="H53" s="43"/>
      <c r="I53" s="43"/>
    </row>
    <row r="54" spans="1:9">
      <c r="A54" s="36" t="s">
        <v>72</v>
      </c>
      <c r="H54" s="42"/>
      <c r="I54" s="43"/>
    </row>
    <row r="55" spans="1:9">
      <c r="H55" s="43"/>
      <c r="I55" s="43"/>
    </row>
    <row r="56" spans="1:9" ht="15" thickBot="1">
      <c r="A56" s="36" t="s">
        <v>73</v>
      </c>
      <c r="B56" s="26">
        <f>Data!B45</f>
        <v>145826</v>
      </c>
      <c r="E56" s="23" t="s">
        <v>79</v>
      </c>
      <c r="F56" s="32">
        <f>B56/B57</f>
        <v>1.4317440992813102</v>
      </c>
      <c r="G56" s="38" t="s">
        <v>83</v>
      </c>
      <c r="H56" s="43"/>
      <c r="I56" s="43"/>
    </row>
    <row r="57" spans="1:9">
      <c r="A57" s="36" t="s">
        <v>74</v>
      </c>
      <c r="B57" s="20">
        <f>Data!B48</f>
        <v>101852</v>
      </c>
    </row>
    <row r="58" spans="1:9">
      <c r="H58" s="43"/>
      <c r="I58" s="43"/>
    </row>
    <row r="59" spans="1:9" ht="15" thickBot="1">
      <c r="A59" s="36" t="s">
        <v>75</v>
      </c>
      <c r="B59" s="30">
        <f>Data!B49</f>
        <v>16.29</v>
      </c>
      <c r="E59" s="23" t="s">
        <v>79</v>
      </c>
      <c r="F59" s="28">
        <f>B59/B60</f>
        <v>11.37773154307188</v>
      </c>
      <c r="G59" s="38" t="s">
        <v>80</v>
      </c>
      <c r="H59" s="43" t="s">
        <v>94</v>
      </c>
      <c r="I59" s="43" t="s">
        <v>97</v>
      </c>
    </row>
    <row r="60" spans="1:9">
      <c r="B60" s="28">
        <f>F56</f>
        <v>1.4317440992813102</v>
      </c>
    </row>
    <row r="61" spans="1:9">
      <c r="H61" s="43"/>
      <c r="I61" s="43"/>
    </row>
    <row r="62" spans="1:9" ht="15" thickBot="1">
      <c r="A62" s="36" t="s">
        <v>76</v>
      </c>
      <c r="B62" s="30">
        <f>Data!B50</f>
        <v>0.44</v>
      </c>
      <c r="E62" s="23" t="s">
        <v>79</v>
      </c>
      <c r="F62" s="21">
        <f>B62/B63</f>
        <v>2.7010435850214856E-2</v>
      </c>
      <c r="H62" s="44" t="s">
        <v>95</v>
      </c>
      <c r="I62" s="43" t="s">
        <v>99</v>
      </c>
    </row>
    <row r="63" spans="1:9">
      <c r="B63" s="27">
        <f>Data!B49</f>
        <v>16.29</v>
      </c>
    </row>
    <row r="65" spans="1:9" ht="15" thickBot="1">
      <c r="A65" s="36" t="s">
        <v>77</v>
      </c>
      <c r="B65" s="26">
        <f>Data!B27</f>
        <v>805832.40000000037</v>
      </c>
      <c r="E65" s="23" t="s">
        <v>79</v>
      </c>
      <c r="F65" s="32">
        <f>B65/B66</f>
        <v>7.9117975101127165</v>
      </c>
      <c r="G65" s="38" t="s">
        <v>83</v>
      </c>
      <c r="H65" s="43" t="s">
        <v>96</v>
      </c>
      <c r="I65" s="43" t="s">
        <v>97</v>
      </c>
    </row>
    <row r="66" spans="1:9">
      <c r="A66" s="36" t="s">
        <v>78</v>
      </c>
      <c r="B66" s="20">
        <f>Data!B48</f>
        <v>101852</v>
      </c>
    </row>
  </sheetData>
  <printOptions headings="1" gridLines="1"/>
  <pageMargins left="0.7" right="0.7" top="0.75" bottom="0.75" header="0.3" footer="0.3"/>
  <pageSetup scale="67" orientation="portrait"/>
  <headerFooter>
    <oddFooter>&amp;CRATIOS TAB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6"/>
  <sheetViews>
    <sheetView showFormulas="1" workbookViewId="0">
      <selection activeCell="J9" sqref="J9"/>
    </sheetView>
  </sheetViews>
  <sheetFormatPr baseColWidth="10" defaultColWidth="8.83203125" defaultRowHeight="14" x14ac:dyDescent="0"/>
  <cols>
    <col min="1" max="1" width="13.1640625" bestFit="1" customWidth="1"/>
    <col min="2" max="3" width="6.1640625" bestFit="1" customWidth="1"/>
    <col min="6" max="6" width="16.1640625" bestFit="1" customWidth="1"/>
    <col min="7" max="7" width="6.5" bestFit="1" customWidth="1"/>
    <col min="8" max="8" width="9.1640625" bestFit="1" customWidth="1"/>
    <col min="9" max="9" width="7.5" bestFit="1" customWidth="1"/>
  </cols>
  <sheetData>
    <row r="1" spans="1:9">
      <c r="A1" s="25"/>
      <c r="H1" s="23" t="s">
        <v>45</v>
      </c>
      <c r="I1" s="23" t="s">
        <v>46</v>
      </c>
    </row>
    <row r="2" spans="1:9" ht="15" thickBot="1">
      <c r="A2" t="s">
        <v>48</v>
      </c>
      <c r="B2" s="26">
        <f>Data!B8</f>
        <v>369215</v>
      </c>
      <c r="E2" s="23" t="s">
        <v>79</v>
      </c>
      <c r="F2" s="28">
        <f>B2/B3</f>
        <v>0.90298668075386057</v>
      </c>
      <c r="G2" t="s">
        <v>80</v>
      </c>
      <c r="H2" s="42" t="s">
        <v>86</v>
      </c>
      <c r="I2" s="43" t="s">
        <v>47</v>
      </c>
    </row>
    <row r="3" spans="1:9">
      <c r="B3" s="20">
        <f>Data!B19</f>
        <v>408882</v>
      </c>
      <c r="H3" s="43"/>
      <c r="I3" s="43"/>
    </row>
    <row r="4" spans="1:9">
      <c r="H4" s="43"/>
      <c r="I4" s="43"/>
    </row>
    <row r="5" spans="1:9" ht="15" thickBot="1">
      <c r="A5" t="s">
        <v>49</v>
      </c>
      <c r="B5" s="26">
        <f>Data!B4</f>
        <v>94156</v>
      </c>
      <c r="C5" s="26">
        <f>Data!B5</f>
        <v>49509</v>
      </c>
      <c r="E5" s="23" t="s">
        <v>79</v>
      </c>
      <c r="F5" s="28">
        <f>(B5+C5)/B6</f>
        <v>0.35136053922647609</v>
      </c>
      <c r="G5" t="s">
        <v>80</v>
      </c>
      <c r="H5" s="42" t="s">
        <v>87</v>
      </c>
      <c r="I5" s="43" t="s">
        <v>47</v>
      </c>
    </row>
    <row r="6" spans="1:9">
      <c r="B6" s="20">
        <f>Data!B19</f>
        <v>408882</v>
      </c>
      <c r="H6" s="43"/>
      <c r="I6" s="43"/>
    </row>
    <row r="7" spans="1:9">
      <c r="H7" s="43"/>
      <c r="I7" s="43"/>
    </row>
    <row r="8" spans="1:9" ht="15" thickBot="1">
      <c r="A8" t="s">
        <v>50</v>
      </c>
      <c r="B8" s="26">
        <f>Data!B33</f>
        <v>1010515</v>
      </c>
      <c r="C8" s="24"/>
      <c r="E8" s="23" t="s">
        <v>79</v>
      </c>
      <c r="F8" s="28">
        <f>B8/((B9+C9)/2)</f>
        <v>27.975443987652785</v>
      </c>
      <c r="G8" t="s">
        <v>81</v>
      </c>
      <c r="H8" s="42" t="s">
        <v>88</v>
      </c>
      <c r="I8" s="43" t="s">
        <v>97</v>
      </c>
    </row>
    <row r="9" spans="1:9">
      <c r="B9" s="20">
        <f>Data!C6</f>
        <v>35534</v>
      </c>
      <c r="C9" s="20">
        <f>Data!B6</f>
        <v>36709</v>
      </c>
      <c r="H9" s="43"/>
      <c r="I9" s="43"/>
    </row>
    <row r="10" spans="1:9">
      <c r="H10" s="43"/>
      <c r="I10" s="43"/>
    </row>
    <row r="11" spans="1:9" ht="15" thickBot="1">
      <c r="A11" t="s">
        <v>51</v>
      </c>
      <c r="B11" s="24">
        <v>365</v>
      </c>
      <c r="E11" s="23" t="s">
        <v>79</v>
      </c>
      <c r="F11" s="28">
        <f>B11/B12</f>
        <v>13.04715664784788</v>
      </c>
      <c r="G11" t="s">
        <v>82</v>
      </c>
      <c r="H11" s="43" t="s">
        <v>89</v>
      </c>
      <c r="I11" s="43" t="s">
        <v>98</v>
      </c>
    </row>
    <row r="12" spans="1:9">
      <c r="A12" t="s">
        <v>55</v>
      </c>
      <c r="B12" s="28">
        <f>F8</f>
        <v>27.975443987652785</v>
      </c>
      <c r="H12" s="43"/>
      <c r="I12" s="43"/>
    </row>
    <row r="13" spans="1:9">
      <c r="H13" s="43"/>
      <c r="I13" s="43"/>
    </row>
    <row r="14" spans="1:9" ht="15" thickBot="1">
      <c r="A14" t="s">
        <v>52</v>
      </c>
      <c r="B14" s="26">
        <f>Data!B32</f>
        <v>3620580</v>
      </c>
      <c r="C14" s="24"/>
      <c r="E14" s="23" t="s">
        <v>79</v>
      </c>
      <c r="F14" s="28">
        <f>B14/((B15+C15)/2)</f>
        <v>71.122155323976315</v>
      </c>
      <c r="G14" t="s">
        <v>81</v>
      </c>
      <c r="H14" s="43"/>
      <c r="I14" s="43"/>
    </row>
    <row r="15" spans="1:9">
      <c r="A15" t="s">
        <v>53</v>
      </c>
      <c r="B15" s="20">
        <f>Data!C5</f>
        <v>52304</v>
      </c>
      <c r="C15" s="20">
        <f>Data!B5</f>
        <v>49509</v>
      </c>
      <c r="H15" s="43"/>
      <c r="I15" s="43"/>
    </row>
    <row r="16" spans="1:9">
      <c r="H16" s="43"/>
      <c r="I16" s="43"/>
    </row>
    <row r="17" spans="1:9" ht="15" thickBot="1">
      <c r="A17" t="s">
        <v>54</v>
      </c>
      <c r="B17" s="24">
        <v>365</v>
      </c>
      <c r="E17" s="23" t="s">
        <v>79</v>
      </c>
      <c r="F17" s="28">
        <f>B17/B18</f>
        <v>5.132015450563169</v>
      </c>
      <c r="G17" t="s">
        <v>82</v>
      </c>
      <c r="H17" s="43"/>
      <c r="I17" s="43"/>
    </row>
    <row r="18" spans="1:9">
      <c r="A18" t="s">
        <v>56</v>
      </c>
      <c r="B18" s="28">
        <f>F14</f>
        <v>71.122155323976315</v>
      </c>
      <c r="H18" s="43"/>
      <c r="I18" s="43"/>
    </row>
    <row r="19" spans="1:9">
      <c r="H19" s="43"/>
      <c r="I19" s="43"/>
    </row>
    <row r="20" spans="1:9" ht="15" thickBot="1">
      <c r="A20" t="s">
        <v>57</v>
      </c>
      <c r="B20" s="26">
        <f>Data!B33</f>
        <v>1010515</v>
      </c>
      <c r="C20" s="24"/>
      <c r="E20" s="23" t="s">
        <v>79</v>
      </c>
      <c r="F20" s="28">
        <f>B20/((B21+C21)/2)</f>
        <v>6.9666186375826431</v>
      </c>
      <c r="G20" t="s">
        <v>81</v>
      </c>
      <c r="H20" s="43"/>
      <c r="I20" s="43"/>
    </row>
    <row r="21" spans="1:9">
      <c r="B21" s="20">
        <f>Data!C16</f>
        <v>168619</v>
      </c>
      <c r="C21" s="20">
        <f>Data!B16</f>
        <v>121483</v>
      </c>
      <c r="H21" s="43"/>
      <c r="I21" s="43"/>
    </row>
    <row r="22" spans="1:9">
      <c r="H22" s="43"/>
      <c r="I22" s="43"/>
    </row>
    <row r="23" spans="1:9" ht="15" thickBot="1">
      <c r="A23" t="s">
        <v>58</v>
      </c>
      <c r="B23" s="24">
        <v>365</v>
      </c>
      <c r="E23" s="23" t="s">
        <v>79</v>
      </c>
      <c r="F23" s="28">
        <f>B23/B24</f>
        <v>52.392705699569035</v>
      </c>
      <c r="G23" t="s">
        <v>82</v>
      </c>
      <c r="H23" s="43"/>
      <c r="I23" s="43"/>
    </row>
    <row r="24" spans="1:9">
      <c r="A24" t="s">
        <v>59</v>
      </c>
      <c r="B24" s="28">
        <f>F20</f>
        <v>6.9666186375826431</v>
      </c>
      <c r="H24" s="43"/>
      <c r="I24" s="43"/>
    </row>
    <row r="25" spans="1:9">
      <c r="H25" s="43"/>
      <c r="I25" s="43"/>
    </row>
    <row r="26" spans="1:9">
      <c r="A26" t="s">
        <v>60</v>
      </c>
      <c r="B26" s="28">
        <f>F11</f>
        <v>13.04715664784788</v>
      </c>
      <c r="C26" s="28">
        <f>F17</f>
        <v>5.132015450563169</v>
      </c>
      <c r="D26" s="28">
        <f>F23</f>
        <v>52.392705699569035</v>
      </c>
      <c r="E26" s="23" t="s">
        <v>79</v>
      </c>
      <c r="F26" s="28">
        <f>B26+C26-D26</f>
        <v>-34.213533601157991</v>
      </c>
      <c r="G26" t="s">
        <v>82</v>
      </c>
      <c r="H26" s="43"/>
      <c r="I26" s="43"/>
    </row>
    <row r="27" spans="1:9">
      <c r="H27" s="43"/>
      <c r="I27" s="43"/>
    </row>
    <row r="28" spans="1:9" ht="15" thickBot="1">
      <c r="A28" t="s">
        <v>61</v>
      </c>
      <c r="B28" s="26">
        <f>Data!B23</f>
        <v>1302023</v>
      </c>
      <c r="E28" s="23" t="s">
        <v>79</v>
      </c>
      <c r="F28" s="21">
        <f>B28/B29</f>
        <v>0.61770045852300082</v>
      </c>
      <c r="H28" s="44" t="s">
        <v>90</v>
      </c>
      <c r="I28" s="43" t="s">
        <v>47</v>
      </c>
    </row>
    <row r="29" spans="1:9">
      <c r="B29" s="20">
        <f>Data!B13</f>
        <v>2107855</v>
      </c>
    </row>
    <row r="30" spans="1:9">
      <c r="H30" s="43"/>
      <c r="I30" s="43"/>
    </row>
    <row r="31" spans="1:9" ht="15" thickBot="1">
      <c r="A31" t="s">
        <v>62</v>
      </c>
      <c r="B31" s="26">
        <f>Data!B37</f>
        <v>110234</v>
      </c>
      <c r="E31" s="23" t="s">
        <v>79</v>
      </c>
      <c r="F31" s="28">
        <f>B31/B32</f>
        <v>5.5117000000000003</v>
      </c>
      <c r="G31" t="s">
        <v>80</v>
      </c>
      <c r="H31" s="42" t="s">
        <v>91</v>
      </c>
      <c r="I31" s="43" t="s">
        <v>97</v>
      </c>
    </row>
    <row r="32" spans="1:9">
      <c r="A32" t="s">
        <v>63</v>
      </c>
      <c r="B32" s="20">
        <f>Data!B40</f>
        <v>20000</v>
      </c>
    </row>
    <row r="33" spans="1:9">
      <c r="H33" s="43"/>
      <c r="I33" s="43"/>
    </row>
    <row r="34" spans="1:9" ht="15" thickBot="1">
      <c r="A34" t="s">
        <v>64</v>
      </c>
      <c r="B34" s="26">
        <f>Data!B34</f>
        <v>2610065</v>
      </c>
      <c r="E34" s="23" t="s">
        <v>79</v>
      </c>
      <c r="F34" s="21">
        <f>B34/B35</f>
        <v>0.72089692811648964</v>
      </c>
      <c r="H34" s="45">
        <v>0.38800000000000001</v>
      </c>
      <c r="I34" s="43" t="s">
        <v>97</v>
      </c>
    </row>
    <row r="35" spans="1:9">
      <c r="B35" s="20">
        <f>Data!B32</f>
        <v>3620580</v>
      </c>
    </row>
    <row r="36" spans="1:9">
      <c r="H36" s="43"/>
      <c r="I36" s="43"/>
    </row>
    <row r="37" spans="1:9" ht="15" thickBot="1">
      <c r="A37" t="s">
        <v>65</v>
      </c>
      <c r="B37" s="26">
        <f>Data!B37</f>
        <v>110234</v>
      </c>
      <c r="E37" s="23" t="s">
        <v>79</v>
      </c>
      <c r="F37" s="21">
        <f>B37/B38</f>
        <v>3.0446503046473217E-2</v>
      </c>
      <c r="H37" s="43"/>
      <c r="I37" s="43"/>
    </row>
    <row r="38" spans="1:9">
      <c r="B38" s="20">
        <f>Data!B32</f>
        <v>3620580</v>
      </c>
      <c r="H38" s="43"/>
      <c r="I38" s="43"/>
    </row>
    <row r="39" spans="1:9">
      <c r="H39" s="43"/>
      <c r="I39" s="43"/>
    </row>
    <row r="40" spans="1:9" ht="15" thickBot="1">
      <c r="A40" t="s">
        <v>66</v>
      </c>
      <c r="B40" s="26">
        <f>Data!B45</f>
        <v>145826</v>
      </c>
      <c r="E40" s="23" t="s">
        <v>79</v>
      </c>
      <c r="F40" s="21">
        <f>B40/B41</f>
        <v>4.0276972197824661E-2</v>
      </c>
      <c r="H40" s="45">
        <v>6.9999999999999999E-4</v>
      </c>
      <c r="I40" s="43" t="s">
        <v>47</v>
      </c>
    </row>
    <row r="41" spans="1:9">
      <c r="A41" t="s">
        <v>67</v>
      </c>
      <c r="B41" s="20">
        <f>Data!B32</f>
        <v>3620580</v>
      </c>
    </row>
    <row r="42" spans="1:9">
      <c r="H42" s="43"/>
      <c r="I42" s="43"/>
    </row>
    <row r="43" spans="1:9" ht="15" thickBot="1">
      <c r="A43" t="s">
        <v>68</v>
      </c>
      <c r="B43" s="26">
        <f>Data!B32</f>
        <v>3620580</v>
      </c>
      <c r="C43" s="24"/>
      <c r="E43" s="23" t="s">
        <v>79</v>
      </c>
      <c r="F43" s="28">
        <f>B43/((B44+C44)/2)</f>
        <v>1.6483851941356937</v>
      </c>
      <c r="G43" t="s">
        <v>80</v>
      </c>
      <c r="H43" s="43"/>
      <c r="I43" s="43"/>
    </row>
    <row r="44" spans="1:9">
      <c r="B44" s="20">
        <f>Data!C13</f>
        <v>2285026</v>
      </c>
      <c r="C44" s="20">
        <f>Data!B13</f>
        <v>2107855</v>
      </c>
      <c r="H44" s="43"/>
      <c r="I44" s="43"/>
    </row>
    <row r="45" spans="1:9">
      <c r="H45" s="43"/>
      <c r="I45" s="43"/>
    </row>
    <row r="46" spans="1:9">
      <c r="A46" t="s">
        <v>66</v>
      </c>
      <c r="B46" s="29">
        <f>F40</f>
        <v>4.0276972197824661E-2</v>
      </c>
      <c r="D46" s="28">
        <f>F43</f>
        <v>1.6483851941356937</v>
      </c>
      <c r="E46" s="23" t="s">
        <v>79</v>
      </c>
      <c r="F46" s="21">
        <f>B46*D46</f>
        <v>6.6391964635509143E-2</v>
      </c>
      <c r="H46" s="45">
        <v>4.0000000000000002E-4</v>
      </c>
      <c r="I46" s="43" t="s">
        <v>47</v>
      </c>
    </row>
    <row r="47" spans="1:9">
      <c r="A47" t="s">
        <v>69</v>
      </c>
    </row>
    <row r="48" spans="1:9">
      <c r="H48" s="43"/>
      <c r="I48" s="43"/>
    </row>
    <row r="49" spans="1:9" ht="15" thickBot="1">
      <c r="A49" t="s">
        <v>70</v>
      </c>
      <c r="B49" s="26">
        <f>Data!C13</f>
        <v>2285026</v>
      </c>
      <c r="C49" s="26">
        <f>Data!B13</f>
        <v>2107855</v>
      </c>
      <c r="E49" s="23" t="s">
        <v>79</v>
      </c>
      <c r="F49" s="31">
        <f>((B49+C49)/2)/((B50+C50)/2)</f>
        <v>2.9426617312746108</v>
      </c>
      <c r="G49" t="s">
        <v>80</v>
      </c>
      <c r="H49" s="42" t="s">
        <v>92</v>
      </c>
      <c r="I49" s="43" t="s">
        <v>97</v>
      </c>
    </row>
    <row r="50" spans="1:9">
      <c r="B50" s="20">
        <f>Data!C27</f>
        <v>686993.28000000026</v>
      </c>
      <c r="C50" s="20">
        <f>Data!B27</f>
        <v>805832.40000000037</v>
      </c>
      <c r="H50" s="43"/>
      <c r="I50" s="43"/>
    </row>
    <row r="51" spans="1:9">
      <c r="H51" s="43"/>
      <c r="I51" s="43"/>
    </row>
    <row r="52" spans="1:9">
      <c r="A52" t="s">
        <v>66</v>
      </c>
      <c r="B52" s="29">
        <f>F46</f>
        <v>6.6391964635509143E-2</v>
      </c>
      <c r="D52" s="28">
        <f>F49</f>
        <v>2.9426617312746108</v>
      </c>
      <c r="E52" s="23" t="s">
        <v>79</v>
      </c>
      <c r="F52" s="21">
        <f>B52*D52</f>
        <v>0.19536909359705007</v>
      </c>
      <c r="H52" s="46" t="s">
        <v>93</v>
      </c>
      <c r="I52" s="43" t="s">
        <v>97</v>
      </c>
    </row>
    <row r="53" spans="1:9">
      <c r="A53" t="s">
        <v>71</v>
      </c>
      <c r="H53" s="43"/>
      <c r="I53" s="43"/>
    </row>
    <row r="54" spans="1:9">
      <c r="A54" t="s">
        <v>72</v>
      </c>
      <c r="H54" s="42"/>
      <c r="I54" s="43"/>
    </row>
    <row r="55" spans="1:9">
      <c r="H55" s="43"/>
      <c r="I55" s="43"/>
    </row>
    <row r="56" spans="1:9" ht="15" thickBot="1">
      <c r="A56" t="s">
        <v>73</v>
      </c>
      <c r="B56" s="26">
        <f>Data!B45</f>
        <v>145826</v>
      </c>
      <c r="E56" s="23" t="s">
        <v>79</v>
      </c>
      <c r="F56" s="32">
        <f>B56/B57</f>
        <v>1.4317440992813102</v>
      </c>
      <c r="G56" t="s">
        <v>83</v>
      </c>
      <c r="H56" s="43"/>
      <c r="I56" s="43"/>
    </row>
    <row r="57" spans="1:9">
      <c r="A57" t="s">
        <v>74</v>
      </c>
      <c r="B57" s="20">
        <f>Data!B48</f>
        <v>101852</v>
      </c>
    </row>
    <row r="58" spans="1:9">
      <c r="H58" s="43"/>
      <c r="I58" s="43"/>
    </row>
    <row r="59" spans="1:9" ht="15" thickBot="1">
      <c r="A59" t="s">
        <v>75</v>
      </c>
      <c r="B59" s="30">
        <f>Data!B49</f>
        <v>16.29</v>
      </c>
      <c r="E59" s="23" t="s">
        <v>79</v>
      </c>
      <c r="F59" s="28">
        <f>B59/B60</f>
        <v>11.37773154307188</v>
      </c>
      <c r="G59" t="s">
        <v>80</v>
      </c>
      <c r="H59" s="43" t="s">
        <v>94</v>
      </c>
      <c r="I59" s="43" t="s">
        <v>97</v>
      </c>
    </row>
    <row r="60" spans="1:9">
      <c r="B60" s="28">
        <f>F56</f>
        <v>1.4317440992813102</v>
      </c>
    </row>
    <row r="61" spans="1:9">
      <c r="H61" s="43"/>
      <c r="I61" s="43"/>
    </row>
    <row r="62" spans="1:9" ht="15" thickBot="1">
      <c r="A62" t="s">
        <v>76</v>
      </c>
      <c r="B62" s="30">
        <f>Data!B50</f>
        <v>0.44</v>
      </c>
      <c r="E62" s="23" t="s">
        <v>79</v>
      </c>
      <c r="F62" s="21">
        <f>B62/B63</f>
        <v>2.7010435850214856E-2</v>
      </c>
      <c r="H62" s="44" t="s">
        <v>95</v>
      </c>
      <c r="I62" s="43" t="s">
        <v>99</v>
      </c>
    </row>
    <row r="63" spans="1:9">
      <c r="B63" s="27">
        <f>Data!B49</f>
        <v>16.29</v>
      </c>
    </row>
    <row r="65" spans="1:9" ht="15" thickBot="1">
      <c r="A65" t="s">
        <v>77</v>
      </c>
      <c r="B65" s="26">
        <f>Data!B27</f>
        <v>805832.40000000037</v>
      </c>
      <c r="E65" s="23" t="s">
        <v>79</v>
      </c>
      <c r="F65" s="32">
        <f>B65/B66</f>
        <v>7.9117975101127165</v>
      </c>
      <c r="G65" t="s">
        <v>83</v>
      </c>
      <c r="H65" s="43" t="s">
        <v>96</v>
      </c>
      <c r="I65" s="43" t="s">
        <v>97</v>
      </c>
    </row>
    <row r="66" spans="1:9">
      <c r="A66" t="s">
        <v>78</v>
      </c>
      <c r="B66" s="20">
        <f>Data!B48</f>
        <v>101852</v>
      </c>
    </row>
  </sheetData>
  <printOptions headings="1" gridLines="1"/>
  <pageMargins left="0.7" right="0.7" top="0.75" bottom="0.75" header="0.3" footer="0.3"/>
  <pageSetup scale="53" orientation="portrait"/>
  <headerFooter>
    <oddFooter>&amp;A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VERTICAL TAB</vt:lpstr>
      <vt:lpstr>VERTICAL FORMULA TAB</vt:lpstr>
      <vt:lpstr>RATIO TAB</vt:lpstr>
      <vt:lpstr>RATIO FORMULA TAB</vt:lpstr>
    </vt:vector>
  </TitlesOfParts>
  <LinksUpToDate>false</LinksUpToDate>
  <SharedDoc>false</SharedDoc>
  <HyperlinksChanged>false</HyperlinksChanged>
  <AppVersion>14.0300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