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odiis.mil\NE\DIAC2\Home\x\d022787\Desktop\QNT 561\"/>
    </mc:Choice>
  </mc:AlternateContent>
  <bookViews>
    <workbookView xWindow="0" yWindow="210" windowWidth="14400" windowHeight="13920"/>
  </bookViews>
  <sheets>
    <sheet name="Data Spreadsheet &amp; Analysis" sheetId="1" r:id="rId1"/>
    <sheet name="Listing Price Frequency-Histog." sheetId="8" r:id="rId2"/>
    <sheet name="Rooms Bar Graph" sheetId="9" r:id="rId3"/>
    <sheet name="Chebyshev and Empirical Price" sheetId="10" r:id="rId4"/>
    <sheet name="Chebyshev and Empirical SQFT" sheetId="1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9" i="11" l="1"/>
  <c r="B108" i="11"/>
  <c r="B107" i="11"/>
  <c r="B106" i="11"/>
  <c r="C120" i="11" s="1"/>
  <c r="D103" i="11"/>
  <c r="C101" i="11"/>
  <c r="D101" i="11" s="1"/>
  <c r="C100" i="11"/>
  <c r="D100" i="11" s="1"/>
  <c r="C99" i="11"/>
  <c r="D99" i="11" s="1"/>
  <c r="C98" i="11"/>
  <c r="D98" i="11" s="1"/>
  <c r="C97" i="11"/>
  <c r="D97" i="11" s="1"/>
  <c r="C96" i="11"/>
  <c r="D96" i="11" s="1"/>
  <c r="C95" i="11"/>
  <c r="D95" i="11" s="1"/>
  <c r="C94" i="11"/>
  <c r="D94" i="11" s="1"/>
  <c r="C93" i="11"/>
  <c r="D93" i="11" s="1"/>
  <c r="C92" i="11"/>
  <c r="D92" i="11" s="1"/>
  <c r="C91" i="11"/>
  <c r="D91" i="11" s="1"/>
  <c r="C90" i="11"/>
  <c r="D90" i="11" s="1"/>
  <c r="C89" i="11"/>
  <c r="D89" i="11" s="1"/>
  <c r="C88" i="11"/>
  <c r="D88" i="11" s="1"/>
  <c r="C87" i="11"/>
  <c r="D87" i="11" s="1"/>
  <c r="C86" i="11"/>
  <c r="D86" i="11" s="1"/>
  <c r="C85" i="11"/>
  <c r="D85" i="11" s="1"/>
  <c r="C84" i="11"/>
  <c r="D84" i="11" s="1"/>
  <c r="C83" i="11"/>
  <c r="D83" i="11" s="1"/>
  <c r="C82" i="11"/>
  <c r="D82" i="11" s="1"/>
  <c r="C81" i="11"/>
  <c r="D81" i="11" s="1"/>
  <c r="C80" i="11"/>
  <c r="D80" i="11" s="1"/>
  <c r="C79" i="11"/>
  <c r="D79" i="11" s="1"/>
  <c r="C78" i="11"/>
  <c r="D78" i="11" s="1"/>
  <c r="C77" i="11"/>
  <c r="D77" i="11" s="1"/>
  <c r="C76" i="11"/>
  <c r="D76" i="11" s="1"/>
  <c r="C75" i="11"/>
  <c r="D75" i="11" s="1"/>
  <c r="C74" i="11"/>
  <c r="D74" i="11" s="1"/>
  <c r="C73" i="11"/>
  <c r="D73" i="11" s="1"/>
  <c r="C72" i="11"/>
  <c r="D72" i="11" s="1"/>
  <c r="C71" i="11"/>
  <c r="D71" i="11" s="1"/>
  <c r="C70" i="11"/>
  <c r="D70" i="11" s="1"/>
  <c r="C69" i="11"/>
  <c r="D69" i="11" s="1"/>
  <c r="C68" i="11"/>
  <c r="D68" i="11" s="1"/>
  <c r="C67" i="11"/>
  <c r="D67" i="11" s="1"/>
  <c r="C66" i="11"/>
  <c r="D66" i="11" s="1"/>
  <c r="C65" i="11"/>
  <c r="D65" i="11" s="1"/>
  <c r="C64" i="11"/>
  <c r="D64" i="11" s="1"/>
  <c r="C63" i="11"/>
  <c r="D63" i="11" s="1"/>
  <c r="C62" i="11"/>
  <c r="D62" i="11" s="1"/>
  <c r="C61" i="11"/>
  <c r="D61" i="11" s="1"/>
  <c r="C60" i="11"/>
  <c r="D60" i="11" s="1"/>
  <c r="C59" i="11"/>
  <c r="D59" i="11" s="1"/>
  <c r="C58" i="11"/>
  <c r="D58" i="11" s="1"/>
  <c r="C57" i="11"/>
  <c r="D57" i="11" s="1"/>
  <c r="C56" i="11"/>
  <c r="D56" i="11" s="1"/>
  <c r="C55" i="11"/>
  <c r="D55" i="11" s="1"/>
  <c r="C54" i="11"/>
  <c r="D54" i="11" s="1"/>
  <c r="C53" i="11"/>
  <c r="D53" i="11" s="1"/>
  <c r="C52" i="11"/>
  <c r="D52" i="11" s="1"/>
  <c r="C51" i="11"/>
  <c r="D51" i="11" s="1"/>
  <c r="C50" i="11"/>
  <c r="D50" i="11" s="1"/>
  <c r="C49" i="11"/>
  <c r="D49" i="11" s="1"/>
  <c r="C48" i="11"/>
  <c r="D48" i="11" s="1"/>
  <c r="C47" i="11"/>
  <c r="D47" i="11" s="1"/>
  <c r="C46" i="11"/>
  <c r="D46" i="11" s="1"/>
  <c r="C45" i="11"/>
  <c r="D45" i="11" s="1"/>
  <c r="C44" i="11"/>
  <c r="D44" i="11" s="1"/>
  <c r="C43" i="11"/>
  <c r="D43" i="11" s="1"/>
  <c r="C42" i="11"/>
  <c r="D42" i="11" s="1"/>
  <c r="C41" i="11"/>
  <c r="D41" i="11" s="1"/>
  <c r="C40" i="11"/>
  <c r="D40" i="11" s="1"/>
  <c r="C39" i="11"/>
  <c r="D39" i="11" s="1"/>
  <c r="C38" i="11"/>
  <c r="D38" i="11" s="1"/>
  <c r="C37" i="11"/>
  <c r="D37" i="11" s="1"/>
  <c r="C36" i="11"/>
  <c r="D36" i="11" s="1"/>
  <c r="C35" i="11"/>
  <c r="D35" i="11" s="1"/>
  <c r="C34" i="11"/>
  <c r="D34" i="11" s="1"/>
  <c r="C33" i="11"/>
  <c r="D33" i="11" s="1"/>
  <c r="C32" i="11"/>
  <c r="D32" i="11" s="1"/>
  <c r="C31" i="11"/>
  <c r="D31" i="11" s="1"/>
  <c r="C30" i="11"/>
  <c r="D30" i="11" s="1"/>
  <c r="C29" i="11"/>
  <c r="D29" i="11" s="1"/>
  <c r="C28" i="11"/>
  <c r="D28" i="11" s="1"/>
  <c r="C27" i="11"/>
  <c r="D27" i="11" s="1"/>
  <c r="C26" i="11"/>
  <c r="D26" i="11" s="1"/>
  <c r="C25" i="11"/>
  <c r="D25" i="11" s="1"/>
  <c r="C24" i="11"/>
  <c r="D24" i="11" s="1"/>
  <c r="C23" i="11"/>
  <c r="D23" i="11" s="1"/>
  <c r="C22" i="11"/>
  <c r="D22" i="11" s="1"/>
  <c r="C21" i="11"/>
  <c r="D21" i="11" s="1"/>
  <c r="C20" i="11"/>
  <c r="D20" i="11" s="1"/>
  <c r="C19" i="11"/>
  <c r="D19" i="11" s="1"/>
  <c r="C18" i="11"/>
  <c r="D18" i="11" s="1"/>
  <c r="C17" i="11"/>
  <c r="D17" i="11" s="1"/>
  <c r="C16" i="11"/>
  <c r="D16" i="11" s="1"/>
  <c r="C15" i="11"/>
  <c r="D15" i="11" s="1"/>
  <c r="C14" i="11"/>
  <c r="D14" i="11" s="1"/>
  <c r="C13" i="11"/>
  <c r="D13" i="11" s="1"/>
  <c r="C12" i="11"/>
  <c r="D12" i="11" s="1"/>
  <c r="C11" i="11"/>
  <c r="D11" i="11" s="1"/>
  <c r="C10" i="11"/>
  <c r="D10" i="11" s="1"/>
  <c r="C9" i="11"/>
  <c r="D9" i="11" s="1"/>
  <c r="C8" i="11"/>
  <c r="D8" i="11" s="1"/>
  <c r="C7" i="11"/>
  <c r="D7" i="11" s="1"/>
  <c r="C6" i="11"/>
  <c r="D6" i="11" s="1"/>
  <c r="C5" i="11"/>
  <c r="D5" i="11" s="1"/>
  <c r="C4" i="11"/>
  <c r="D4" i="11" s="1"/>
  <c r="C3" i="11"/>
  <c r="D3" i="11" s="1"/>
  <c r="C2" i="11"/>
  <c r="D2" i="11" s="1"/>
  <c r="E121" i="10"/>
  <c r="E118" i="10"/>
  <c r="B110" i="10"/>
  <c r="C118" i="10" s="1"/>
  <c r="B109" i="10"/>
  <c r="B108" i="10"/>
  <c r="B107" i="10"/>
  <c r="D104" i="10"/>
  <c r="C101" i="10"/>
  <c r="D101" i="10" s="1"/>
  <c r="C100" i="10"/>
  <c r="D100" i="10" s="1"/>
  <c r="C99" i="10"/>
  <c r="D99" i="10" s="1"/>
  <c r="C98" i="10"/>
  <c r="D98" i="10" s="1"/>
  <c r="C97" i="10"/>
  <c r="D97" i="10" s="1"/>
  <c r="C96" i="10"/>
  <c r="D96" i="10" s="1"/>
  <c r="C95" i="10"/>
  <c r="D95" i="10" s="1"/>
  <c r="C94" i="10"/>
  <c r="D94" i="10" s="1"/>
  <c r="C93" i="10"/>
  <c r="D93" i="10" s="1"/>
  <c r="C92" i="10"/>
  <c r="D92" i="10" s="1"/>
  <c r="C91" i="10"/>
  <c r="D91" i="10" s="1"/>
  <c r="C90" i="10"/>
  <c r="D90" i="10" s="1"/>
  <c r="C89" i="10"/>
  <c r="D89" i="10" s="1"/>
  <c r="C88" i="10"/>
  <c r="D88" i="10" s="1"/>
  <c r="C87" i="10"/>
  <c r="D87" i="10" s="1"/>
  <c r="C86" i="10"/>
  <c r="D86" i="10" s="1"/>
  <c r="C85" i="10"/>
  <c r="D85" i="10" s="1"/>
  <c r="C84" i="10"/>
  <c r="D84" i="10" s="1"/>
  <c r="C83" i="10"/>
  <c r="D83" i="10" s="1"/>
  <c r="C82" i="10"/>
  <c r="D82" i="10" s="1"/>
  <c r="C81" i="10"/>
  <c r="D81" i="10" s="1"/>
  <c r="C80" i="10"/>
  <c r="D80" i="10" s="1"/>
  <c r="C79" i="10"/>
  <c r="D79" i="10" s="1"/>
  <c r="C78" i="10"/>
  <c r="D78" i="10" s="1"/>
  <c r="C77" i="10"/>
  <c r="D77" i="10" s="1"/>
  <c r="C76" i="10"/>
  <c r="D76" i="10" s="1"/>
  <c r="C75" i="10"/>
  <c r="D75" i="10" s="1"/>
  <c r="C74" i="10"/>
  <c r="D74" i="10" s="1"/>
  <c r="C73" i="10"/>
  <c r="D73" i="10" s="1"/>
  <c r="C72" i="10"/>
  <c r="D72" i="10" s="1"/>
  <c r="C71" i="10"/>
  <c r="D71" i="10" s="1"/>
  <c r="C70" i="10"/>
  <c r="D70" i="10" s="1"/>
  <c r="C69" i="10"/>
  <c r="D69" i="10" s="1"/>
  <c r="C68" i="10"/>
  <c r="D68" i="10" s="1"/>
  <c r="C67" i="10"/>
  <c r="D67" i="10" s="1"/>
  <c r="C66" i="10"/>
  <c r="D66" i="10" s="1"/>
  <c r="C65" i="10"/>
  <c r="D65" i="10" s="1"/>
  <c r="C64" i="10"/>
  <c r="D64" i="10" s="1"/>
  <c r="C63" i="10"/>
  <c r="D63" i="10" s="1"/>
  <c r="C62" i="10"/>
  <c r="D62" i="10" s="1"/>
  <c r="C61" i="10"/>
  <c r="D61" i="10" s="1"/>
  <c r="C60" i="10"/>
  <c r="D60" i="10" s="1"/>
  <c r="C59" i="10"/>
  <c r="D59" i="10" s="1"/>
  <c r="C58" i="10"/>
  <c r="D58" i="10" s="1"/>
  <c r="C57" i="10"/>
  <c r="D57" i="10" s="1"/>
  <c r="C56" i="10"/>
  <c r="D56" i="10" s="1"/>
  <c r="C55" i="10"/>
  <c r="D55" i="10" s="1"/>
  <c r="C54" i="10"/>
  <c r="D54" i="10" s="1"/>
  <c r="C53" i="10"/>
  <c r="D53" i="10" s="1"/>
  <c r="C52" i="10"/>
  <c r="D52" i="10" s="1"/>
  <c r="C51" i="10"/>
  <c r="D51" i="10" s="1"/>
  <c r="C50" i="10"/>
  <c r="D50" i="10" s="1"/>
  <c r="C49" i="10"/>
  <c r="D49" i="10" s="1"/>
  <c r="C48" i="10"/>
  <c r="D48" i="10" s="1"/>
  <c r="C47" i="10"/>
  <c r="D47" i="10" s="1"/>
  <c r="C46" i="10"/>
  <c r="D46" i="10" s="1"/>
  <c r="C45" i="10"/>
  <c r="D45" i="10" s="1"/>
  <c r="C44" i="10"/>
  <c r="D44" i="10" s="1"/>
  <c r="C43" i="10"/>
  <c r="D43" i="10" s="1"/>
  <c r="C42" i="10"/>
  <c r="D42" i="10" s="1"/>
  <c r="C41" i="10"/>
  <c r="D41" i="10" s="1"/>
  <c r="C40" i="10"/>
  <c r="D40" i="10" s="1"/>
  <c r="C39" i="10"/>
  <c r="D39" i="10" s="1"/>
  <c r="C38" i="10"/>
  <c r="D38" i="10" s="1"/>
  <c r="C37" i="10"/>
  <c r="D37" i="10" s="1"/>
  <c r="C36" i="10"/>
  <c r="D36" i="10" s="1"/>
  <c r="C35" i="10"/>
  <c r="D35" i="10" s="1"/>
  <c r="C34" i="10"/>
  <c r="D34" i="10" s="1"/>
  <c r="C33" i="10"/>
  <c r="D33" i="10" s="1"/>
  <c r="C32" i="10"/>
  <c r="D32" i="10" s="1"/>
  <c r="C31" i="10"/>
  <c r="D31" i="10" s="1"/>
  <c r="C30" i="10"/>
  <c r="D30" i="10" s="1"/>
  <c r="C29" i="10"/>
  <c r="D29" i="10" s="1"/>
  <c r="C28" i="10"/>
  <c r="D28" i="10" s="1"/>
  <c r="C27" i="10"/>
  <c r="D27" i="10" s="1"/>
  <c r="C26" i="10"/>
  <c r="D26" i="10" s="1"/>
  <c r="C25" i="10"/>
  <c r="D25" i="10" s="1"/>
  <c r="C24" i="10"/>
  <c r="D24" i="10" s="1"/>
  <c r="C23" i="10"/>
  <c r="D23" i="10" s="1"/>
  <c r="C22" i="10"/>
  <c r="D22" i="10" s="1"/>
  <c r="C21" i="10"/>
  <c r="D21" i="10" s="1"/>
  <c r="C20" i="10"/>
  <c r="D20" i="10" s="1"/>
  <c r="C19" i="10"/>
  <c r="D19" i="10" s="1"/>
  <c r="C18" i="10"/>
  <c r="D18" i="10" s="1"/>
  <c r="C17" i="10"/>
  <c r="D17" i="10" s="1"/>
  <c r="C16" i="10"/>
  <c r="D16" i="10" s="1"/>
  <c r="C15" i="10"/>
  <c r="D15" i="10" s="1"/>
  <c r="C14" i="10"/>
  <c r="D14" i="10" s="1"/>
  <c r="C13" i="10"/>
  <c r="D13" i="10" s="1"/>
  <c r="C12" i="10"/>
  <c r="D12" i="10" s="1"/>
  <c r="C11" i="10"/>
  <c r="D11" i="10" s="1"/>
  <c r="C10" i="10"/>
  <c r="D10" i="10" s="1"/>
  <c r="C9" i="10"/>
  <c r="D9" i="10" s="1"/>
  <c r="C8" i="10"/>
  <c r="D8" i="10" s="1"/>
  <c r="C7" i="10"/>
  <c r="D7" i="10" s="1"/>
  <c r="C6" i="10"/>
  <c r="D6" i="10" s="1"/>
  <c r="C5" i="10"/>
  <c r="D5" i="10" s="1"/>
  <c r="C4" i="10"/>
  <c r="D4" i="10" s="1"/>
  <c r="C3" i="10"/>
  <c r="D3" i="10" s="1"/>
  <c r="C2" i="10"/>
  <c r="D2" i="10" s="1"/>
  <c r="C119" i="10" l="1"/>
  <c r="D102" i="11"/>
  <c r="D104" i="11" s="1"/>
  <c r="C116" i="11"/>
  <c r="C117" i="11"/>
  <c r="B113" i="11"/>
  <c r="C119" i="11"/>
  <c r="B114" i="11"/>
  <c r="D103" i="10"/>
  <c r="D105" i="10" s="1"/>
  <c r="C122" i="10"/>
  <c r="B115" i="10"/>
  <c r="B116" i="10"/>
  <c r="C121" i="10"/>
  <c r="O21" i="1"/>
  <c r="N21" i="1"/>
  <c r="O18" i="1"/>
  <c r="N18" i="1"/>
  <c r="Q15" i="1"/>
  <c r="P15" i="1"/>
  <c r="O15" i="1"/>
  <c r="N15" i="1"/>
  <c r="M15" i="1"/>
  <c r="Q12" i="1"/>
  <c r="P12" i="1"/>
  <c r="O12" i="1"/>
  <c r="N12" i="1"/>
  <c r="M12" i="1"/>
  <c r="O9" i="1"/>
  <c r="N9" i="1"/>
  <c r="M9" i="1"/>
  <c r="O5" i="1"/>
  <c r="N5" i="1"/>
  <c r="M5" i="1"/>
</calcChain>
</file>

<file path=xl/sharedStrings.xml><?xml version="1.0" encoding="utf-8"?>
<sst xmlns="http://schemas.openxmlformats.org/spreadsheetml/2006/main" count="183" uniqueCount="150">
  <si>
    <t>address</t>
  </si>
  <si>
    <t>listing price</t>
  </si>
  <si>
    <t>sqft</t>
  </si>
  <si>
    <t>beds</t>
  </si>
  <si>
    <t>Note: Data consists of new listings in the county of Fairfax (sample size is 100 single family homes)</t>
  </si>
  <si>
    <t>Range</t>
  </si>
  <si>
    <t xml:space="preserve">Median </t>
  </si>
  <si>
    <t>Mode</t>
  </si>
  <si>
    <t>Mean</t>
  </si>
  <si>
    <t>Median</t>
  </si>
  <si>
    <t>Bin</t>
  </si>
  <si>
    <t>More</t>
  </si>
  <si>
    <t>Frequency</t>
  </si>
  <si>
    <t>Houses</t>
  </si>
  <si>
    <t>Bedroom</t>
  </si>
  <si>
    <t>Listing Price</t>
  </si>
  <si>
    <t>SQFT</t>
  </si>
  <si>
    <t>3411 Fawn Wood Ln, Fairfax, VA</t>
  </si>
  <si>
    <t>12006 Golf Ridge Ct Apt 201, Fairfax, VA</t>
  </si>
  <si>
    <t>10607 Judicial Dr, Fairfax, VA</t>
  </si>
  <si>
    <t>3554 Early Woodland Pl, Fairfax, VA</t>
  </si>
  <si>
    <t>10120 Ratcliffe Manor Dr, Fairfax, VA</t>
  </si>
  <si>
    <t>5013 Ox Rd, Fairfax, VA</t>
  </si>
  <si>
    <t>4900 Finchem Ct , Fairfax, VA</t>
  </si>
  <si>
    <t>10092 McCarty Crest Ct, Fairfax, VA</t>
  </si>
  <si>
    <t>3453 Barristers Keepe Cir, Fairfax, VA</t>
  </si>
  <si>
    <t>4807 Bentonbrook Dr , Fairfax, VA</t>
  </si>
  <si>
    <t>3124 Robert Evans Dr, Fairfax, VA</t>
  </si>
  <si>
    <t>12618 Lake Normandy Ln, Fairfax, VA</t>
  </si>
  <si>
    <t>4216 Whiteacre Rd, Fairfax, VA</t>
  </si>
  <si>
    <t>12112 Garden Grove Cir unit 402, Fairfax, VA</t>
  </si>
  <si>
    <t>12897 Grays Pointe Rd Unit C, Fairfax, VA</t>
  </si>
  <si>
    <t>3800 Green Ridge Ct Apt 102, Fairfax, VA</t>
  </si>
  <si>
    <t>4412 Helmsford Ln Apt 101, Fairfax, VA</t>
  </si>
  <si>
    <t>4480 Market Commons Dr Unit 411, Fairfax, VA</t>
  </si>
  <si>
    <t>12112 Green Leaf Ct Apt 202, Fairfax, VA</t>
  </si>
  <si>
    <t>4108 Monument Ct unit 102D, Fairfax, VA</t>
  </si>
  <si>
    <t>3273 F Tilton Valley Dr, Fairfax, VA</t>
  </si>
  <si>
    <t>3003 Rose Arbor Ct, Fairfax, VA</t>
  </si>
  <si>
    <t>3401 Franklin Manor, Fairfax, VA</t>
  </si>
  <si>
    <t>12909 Chalkstone Ct, Fairfax, VA</t>
  </si>
  <si>
    <t>9211 Gleenbrook Rd, Fairfax, VA</t>
  </si>
  <si>
    <t>11808 Valey Rd, Fairfax, VA</t>
  </si>
  <si>
    <t>9713 Dansk Ct, Fairfax, VA</t>
  </si>
  <si>
    <t>3053 Waterloo Ln, Fairfax, VA</t>
  </si>
  <si>
    <t>2909 Cedarest Rd, Fairfax, VA</t>
  </si>
  <si>
    <t>3005 Cedar Ln , Fairfax, VA</t>
  </si>
  <si>
    <t>12321 Strong Ct Unit 569, Fairfax, VA</t>
  </si>
  <si>
    <t>12926 Grays Pointe Rd Unit C, Fairfax, VA</t>
  </si>
  <si>
    <t>4600 Superior Sq, Fairfax, VA</t>
  </si>
  <si>
    <t>3902 Golf Tee Ct Apt 301, Fairfax, VA</t>
  </si>
  <si>
    <t>2655 Prosperity Ave Apt 205, Fairfax, VA</t>
  </si>
  <si>
    <t>11576A Cavalier Landing Ct unit 901A, Fairfax, VA</t>
  </si>
  <si>
    <t>12249 Fairfield House Dr Unit 412 B, Fairfax, VA</t>
  </si>
  <si>
    <t>4135 Fountainside Ln Unit C001, Fairfax, VA</t>
  </si>
  <si>
    <t>10329 Sager Ave, Fairfax, VA</t>
  </si>
  <si>
    <t>5580 Glasgow Woods Ct, Fairfax, VA</t>
  </si>
  <si>
    <t>1297 Ridgemist Ln, Fairfax, VA</t>
  </si>
  <si>
    <t>11810 Rockaway Ln, Fairfax, VA</t>
  </si>
  <si>
    <t>2903 Saintsbury Plz Apt 405 , Fairfax, VA</t>
  </si>
  <si>
    <t>5431 Crows Nest Ct, Fairfax, VA</t>
  </si>
  <si>
    <t>5779 Sidney Street, Fairfax, VA</t>
  </si>
  <si>
    <t>2904 everleigh Way, Fairfax, VA</t>
  </si>
  <si>
    <t>11963 Glen Alden Rd , Fairfax, VA</t>
  </si>
  <si>
    <t>4427B Beechstone Ln, Fairfax, VA</t>
  </si>
  <si>
    <t>4311 Chariot Ct Unit 122, Fairfax, VA</t>
  </si>
  <si>
    <t>3608 Buckeye Ct, Fairfax, VA</t>
  </si>
  <si>
    <t>5546 Falmead Rd, Fairfax, VA</t>
  </si>
  <si>
    <t>5536 Starboard Ct, Fairfax, VA</t>
  </si>
  <si>
    <t>5506 Ridgeton Hill Ct, Fairfax, VA</t>
  </si>
  <si>
    <t>3860 Mohr Oak Ct, Fairfax, VA</t>
  </si>
  <si>
    <t>4258 Fox Lake Dr, Fairfax, VA</t>
  </si>
  <si>
    <t>4212 Lamarre Dr, Fairfax, VA</t>
  </si>
  <si>
    <t>12608 Victoria Station Ct, Fairfax, VA</t>
  </si>
  <si>
    <t>12418 Cedar Lakes Dr, Fairfax, VA</t>
  </si>
  <si>
    <t>12785 Dogwood Hills Ln, Fairfax, VA</t>
  </si>
  <si>
    <t>4009 Murdstone Ct, Fairfax, VA</t>
  </si>
  <si>
    <t>3601 Jean St, Fairfax, VA</t>
  </si>
  <si>
    <t>3888 University Dr, Fairfax, VA</t>
  </si>
  <si>
    <t>4220 Minstrell Ln, Fairfax, VA</t>
  </si>
  <si>
    <t>4314 San Juan Dr, Fairfax, VA</t>
  </si>
  <si>
    <t>11413 Sunflower Ln, Fairfax, VA</t>
  </si>
  <si>
    <t>11519 Rothbury Sq, Fairfax, VA</t>
  </si>
  <si>
    <t>4713 Groves Ln, Fairfax, VA</t>
  </si>
  <si>
    <t>10430 Calumet Grove Dr, Fairfax, VA</t>
  </si>
  <si>
    <t>4124 Kentmere Sq, Fairfax, VA</t>
  </si>
  <si>
    <t>13160 Morning Spring Ln, Fairfax, VA</t>
  </si>
  <si>
    <t>4674 Buckhorn Rdg, Fairfax, VA</t>
  </si>
  <si>
    <t>3609 Jean St , Fairfax, VA</t>
  </si>
  <si>
    <t>4518 Billingham St, Fairfax, VA</t>
  </si>
  <si>
    <t>13120 Pavilion Ln, Fairfax, VA</t>
  </si>
  <si>
    <t>4018 Roberts Rd, Fairfax, VA</t>
  </si>
  <si>
    <t>12000 Ashford Green Dr, Fairfax, VA</t>
  </si>
  <si>
    <t>9901 Comonwealth Blvd, Fairfax, VA</t>
  </si>
  <si>
    <t>4820 Twinbrook Rd, Fairfax, VA</t>
  </si>
  <si>
    <t>5021 Wheatstone Dr, Fairfax, VA</t>
  </si>
  <si>
    <t>5029 Portsmouth Rd, Fairfax, VA</t>
  </si>
  <si>
    <t>9522 Stevebrook Rd, Fairfax, VA</t>
  </si>
  <si>
    <t>4503 Monmouth St , Fairfax, VA</t>
  </si>
  <si>
    <t>12453 Blissful Valley Dr, Fairfax, VA</t>
  </si>
  <si>
    <t>5218 Concordia St, Fairfax, VA</t>
  </si>
  <si>
    <t>3683 Old Lee Hwy , Fairfax, VA</t>
  </si>
  <si>
    <t>5739 Walcott Ave, Fairfax, VA</t>
  </si>
  <si>
    <t>3636 Elderberry PL, Fairfax, VA</t>
  </si>
  <si>
    <t>10509 Providence Way, Fairfax, VA</t>
  </si>
  <si>
    <t>3133 Robert Evans Dr, Fairfax, VA</t>
  </si>
  <si>
    <t>4174 Rush St, Fairfax, VA, Fairfax, VA</t>
  </si>
  <si>
    <t>5418 Rumsey PL, Fairfax, VA</t>
  </si>
  <si>
    <t>10328 Sager Ave Unit 123, Fairfax, VA</t>
  </si>
  <si>
    <t>13129 Willoughby Point Dr, Fairfax, VA</t>
  </si>
  <si>
    <t>4058 Laar Ct, Fairfax, VA</t>
  </si>
  <si>
    <t>3510 Wilson St, Fairfax, VA</t>
  </si>
  <si>
    <t>3023 Steven Martin Dr, Fairfax, VA</t>
  </si>
  <si>
    <t>3143 Highland Ln, Fairfax, VA</t>
  </si>
  <si>
    <t>3515 Wilson St, Fairfax, VA</t>
  </si>
  <si>
    <t>13083 Autum Willow Dr, Fairfax, VA</t>
  </si>
  <si>
    <t>11015 Braddock Rd, Fairfax, VA</t>
  </si>
  <si>
    <t>Quartiles for Price</t>
  </si>
  <si>
    <t>Minimum Value</t>
  </si>
  <si>
    <t>1st Quarter</t>
  </si>
  <si>
    <t>3rd Quarter</t>
  </si>
  <si>
    <t>Maximum Value</t>
  </si>
  <si>
    <t>Quartiles for SQFT</t>
  </si>
  <si>
    <t>Dispersion for Price</t>
  </si>
  <si>
    <t xml:space="preserve">Range </t>
  </si>
  <si>
    <t>Variance</t>
  </si>
  <si>
    <t>Standard Deviation</t>
  </si>
  <si>
    <t>129900 - 1500000</t>
  </si>
  <si>
    <t>Dispersion for SQFT</t>
  </si>
  <si>
    <t>679 - 6614</t>
  </si>
  <si>
    <t>Listing Price Frequency Distribution</t>
  </si>
  <si>
    <r>
      <rPr>
        <b/>
        <sz val="10"/>
        <color rgb="FF000000"/>
        <rFont val="Arial"/>
        <family val="2"/>
      </rPr>
      <t>Chebyshev's theorem</t>
    </r>
    <r>
      <rPr>
        <sz val="10"/>
        <color rgb="FF000000"/>
        <rFont val="Arial"/>
        <family val="2"/>
      </rPr>
      <t xml:space="preserve"> is a theorem that allows us to approximately know how much percentage of a data set lies within a certain number of standard deviations of the mean of the data set.</t>
    </r>
  </si>
  <si>
    <r>
      <t>The formular - 1-1/k</t>
    </r>
    <r>
      <rPr>
        <vertAlign val="superscript"/>
        <sz val="11"/>
        <color theme="1"/>
        <rFont val="Calibri"/>
        <family val="2"/>
        <scheme val="minor"/>
      </rPr>
      <t>2</t>
    </r>
  </si>
  <si>
    <t>with K=2 at least 75% of the population lies within 2 standard deviations from the mean.</t>
  </si>
  <si>
    <t>Answer</t>
  </si>
  <si>
    <t xml:space="preserve">Empirical Rule </t>
  </si>
  <si>
    <t>x-s</t>
  </si>
  <si>
    <t>x+s</t>
  </si>
  <si>
    <t>x-2s</t>
  </si>
  <si>
    <t>x+2s</t>
  </si>
  <si>
    <t>Conclusion</t>
  </si>
  <si>
    <t>The empirical rule states that a normal distribution should fall between 68.26% and 95.44% of the mean.</t>
  </si>
  <si>
    <t xml:space="preserve">Since the listing price has a positive skew the normal distribution does not fall within these ranges.  </t>
  </si>
  <si>
    <t>The listing price has a hugh variance with outliers such as the $1.5 million home.</t>
  </si>
  <si>
    <t>The Empirical rule would be closer to the actual distribution then the Chebyshev's theorum.</t>
  </si>
  <si>
    <t>square footage</t>
  </si>
  <si>
    <t>Chebyshev's theorem</t>
  </si>
  <si>
    <t>with K=4 at least 93% of the population lies within 2 standard deviations from the mean.</t>
  </si>
  <si>
    <t>The actual numbers are within 5 standard deviations from the mean at 93%</t>
  </si>
  <si>
    <t>So Chebyshev's theorem is more accurate.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</si>
</sst>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1" xfId="0" applyNumberFormat="1" applyBorder="1" applyAlignment="1">
      <alignment wrapText="1"/>
    </xf>
    <xf numFmtId="0" fontId="0" fillId="0" borderId="1" xfId="0" applyBorder="1" applyAlignment="1"/>
    <xf numFmtId="3" fontId="0" fillId="0" borderId="1" xfId="0" applyNumberFormat="1" applyBorder="1"/>
    <xf numFmtId="0" fontId="0" fillId="0" borderId="2" xfId="0" applyBorder="1"/>
    <xf numFmtId="3" fontId="0" fillId="0" borderId="2" xfId="0" applyNumberFormat="1" applyBorder="1"/>
    <xf numFmtId="0" fontId="0" fillId="0" borderId="2" xfId="0" applyBorder="1" applyAlignment="1">
      <alignment wrapText="1"/>
    </xf>
    <xf numFmtId="0" fontId="3" fillId="0" borderId="0" xfId="0" applyFont="1"/>
    <xf numFmtId="44" fontId="0" fillId="0" borderId="1" xfId="0" applyNumberFormat="1" applyBorder="1" applyAlignment="1">
      <alignment horizontal="left"/>
    </xf>
    <xf numFmtId="2" fontId="0" fillId="0" borderId="1" xfId="1" applyNumberFormat="1" applyFont="1" applyBorder="1" applyAlignment="1">
      <alignment wrapText="1"/>
    </xf>
    <xf numFmtId="2" fontId="0" fillId="0" borderId="1" xfId="1" applyNumberFormat="1" applyFont="1" applyBorder="1"/>
    <xf numFmtId="2" fontId="4" fillId="0" borderId="1" xfId="1" applyNumberFormat="1" applyFont="1" applyBorder="1"/>
    <xf numFmtId="2" fontId="4" fillId="0" borderId="2" xfId="1" applyNumberFormat="1" applyFont="1" applyBorder="1"/>
    <xf numFmtId="2" fontId="0" fillId="0" borderId="1" xfId="0" applyNumberFormat="1" applyBorder="1"/>
    <xf numFmtId="0" fontId="0" fillId="0" borderId="0" xfId="0" applyFill="1" applyBorder="1" applyAlignment="1"/>
    <xf numFmtId="0" fontId="0" fillId="0" borderId="3" xfId="0" applyFill="1" applyBorder="1" applyAlignment="1"/>
    <xf numFmtId="0" fontId="2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3" xfId="0" applyFont="1" applyFill="1" applyBorder="1" applyAlignment="1"/>
    <xf numFmtId="0" fontId="0" fillId="0" borderId="0" xfId="0" applyNumberFormat="1" applyFill="1" applyBorder="1" applyAlignment="1"/>
    <xf numFmtId="0" fontId="6" fillId="0" borderId="0" xfId="0" applyNumberFormat="1" applyFont="1" applyFill="1" applyBorder="1" applyAlignment="1"/>
    <xf numFmtId="0" fontId="8" fillId="0" borderId="0" xfId="0" applyFont="1" applyAlignment="1"/>
    <xf numFmtId="0" fontId="9" fillId="0" borderId="0" xfId="0" applyFont="1"/>
    <xf numFmtId="0" fontId="8" fillId="0" borderId="0" xfId="0" applyFont="1"/>
    <xf numFmtId="0" fontId="10" fillId="0" borderId="0" xfId="0" applyFont="1"/>
    <xf numFmtId="164" fontId="8" fillId="0" borderId="0" xfId="0" applyNumberFormat="1" applyFont="1" applyAlignment="1">
      <alignment horizontal="left" vertical="center"/>
    </xf>
    <xf numFmtId="164" fontId="8" fillId="0" borderId="0" xfId="0" applyNumberFormat="1" applyFont="1"/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left"/>
    </xf>
    <xf numFmtId="2" fontId="8" fillId="2" borderId="0" xfId="1" applyNumberFormat="1" applyFont="1" applyFill="1" applyBorder="1"/>
    <xf numFmtId="165" fontId="3" fillId="0" borderId="0" xfId="1" applyNumberFormat="1" applyFont="1" applyAlignment="1">
      <alignment horizontal="center" wrapText="1"/>
    </xf>
    <xf numFmtId="165" fontId="0" fillId="0" borderId="0" xfId="1" applyNumberFormat="1" applyFont="1"/>
    <xf numFmtId="44" fontId="0" fillId="0" borderId="0" xfId="1" applyFont="1"/>
    <xf numFmtId="44" fontId="0" fillId="0" borderId="0" xfId="0" applyNumberFormat="1"/>
    <xf numFmtId="44" fontId="3" fillId="0" borderId="5" xfId="0" applyNumberFormat="1" applyFont="1" applyBorder="1"/>
    <xf numFmtId="2" fontId="0" fillId="0" borderId="0" xfId="0" applyNumberFormat="1"/>
    <xf numFmtId="0" fontId="11" fillId="0" borderId="0" xfId="0" applyFont="1" applyAlignment="1">
      <alignment vertical="center"/>
    </xf>
    <xf numFmtId="9" fontId="0" fillId="0" borderId="0" xfId="0" applyNumberFormat="1"/>
    <xf numFmtId="0" fontId="12" fillId="0" borderId="0" xfId="0" applyFont="1"/>
    <xf numFmtId="0" fontId="14" fillId="0" borderId="0" xfId="0" applyFont="1"/>
    <xf numFmtId="9" fontId="0" fillId="0" borderId="0" xfId="3" applyFont="1"/>
    <xf numFmtId="165" fontId="3" fillId="0" borderId="0" xfId="1" applyNumberFormat="1" applyFont="1"/>
    <xf numFmtId="2" fontId="3" fillId="0" borderId="0" xfId="2" applyNumberFormat="1" applyFont="1" applyFill="1" applyAlignment="1">
      <alignment wrapText="1"/>
    </xf>
    <xf numFmtId="2" fontId="0" fillId="0" borderId="0" xfId="2" applyNumberFormat="1" applyFont="1" applyFill="1" applyAlignment="1"/>
    <xf numFmtId="2" fontId="0" fillId="0" borderId="6" xfId="0" applyNumberFormat="1" applyBorder="1"/>
    <xf numFmtId="1" fontId="0" fillId="0" borderId="0" xfId="0" applyNumberFormat="1"/>
    <xf numFmtId="2" fontId="0" fillId="0" borderId="0" xfId="1" applyNumberFormat="1" applyFont="1" applyFill="1" applyAlignment="1"/>
    <xf numFmtId="2" fontId="3" fillId="0" borderId="0" xfId="2" applyNumberFormat="1" applyFont="1" applyFill="1" applyAlignment="1"/>
    <xf numFmtId="165" fontId="0" fillId="0" borderId="0" xfId="1" applyNumberFormat="1" applyFont="1" applyFill="1"/>
    <xf numFmtId="1" fontId="0" fillId="0" borderId="0" xfId="1" applyNumberFormat="1" applyFont="1"/>
    <xf numFmtId="0" fontId="12" fillId="0" borderId="0" xfId="0" applyFont="1" applyFill="1"/>
    <xf numFmtId="1" fontId="14" fillId="0" borderId="0" xfId="0" applyNumberFormat="1" applyFont="1"/>
    <xf numFmtId="0" fontId="7" fillId="0" borderId="3" xfId="0" applyFont="1" applyBorder="1" applyAlignment="1"/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5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theme" Target="theme/theme1.xml"/>
  <Relationship Id="rId7" Type="http://schemas.openxmlformats.org/officeDocument/2006/relationships/styles" Target="styles.xml"/>
  <Relationship Id="rId8" Type="http://schemas.openxmlformats.org/officeDocument/2006/relationships/sharedStrings" Target="sharedStrings.xml"/>
  <Relationship Id="rId9" Type="http://schemas.openxmlformats.org/officeDocument/2006/relationships/calcChain" Target="calcChain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 of Listing Price Frequency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'Listing Price Frequency-Histog.'!$A$2:$A$17</c:f>
              <c:strCache>
                <c:ptCount val="16"/>
                <c:pt idx="0">
                  <c:v>120000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450000</c:v>
                </c:pt>
                <c:pt idx="5">
                  <c:v>500000</c:v>
                </c:pt>
                <c:pt idx="6">
                  <c:v>600000</c:v>
                </c:pt>
                <c:pt idx="7">
                  <c:v>650000</c:v>
                </c:pt>
                <c:pt idx="8">
                  <c:v>700000</c:v>
                </c:pt>
                <c:pt idx="9">
                  <c:v>750000</c:v>
                </c:pt>
                <c:pt idx="10">
                  <c:v>800000</c:v>
                </c:pt>
                <c:pt idx="11">
                  <c:v>900000</c:v>
                </c:pt>
                <c:pt idx="12">
                  <c:v>1000000</c:v>
                </c:pt>
                <c:pt idx="13">
                  <c:v>1200000</c:v>
                </c:pt>
                <c:pt idx="14">
                  <c:v>1500000</c:v>
                </c:pt>
                <c:pt idx="15">
                  <c:v>More</c:v>
                </c:pt>
              </c:strCache>
            </c:strRef>
          </c:cat>
          <c:val>
            <c:numRef>
              <c:f>'Listing Price Frequency-Histog.'!$B$2:$B$17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16</c:v>
                </c:pt>
                <c:pt idx="4">
                  <c:v>9</c:v>
                </c:pt>
                <c:pt idx="5">
                  <c:v>6</c:v>
                </c:pt>
                <c:pt idx="6">
                  <c:v>24</c:v>
                </c:pt>
                <c:pt idx="7">
                  <c:v>9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5A-4265-9F02-4B197DB3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87944"/>
        <c:axId val="117287552"/>
      </c:barChart>
      <c:catAx>
        <c:axId val="117287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17287552"/>
        <c:crosses val="autoZero"/>
        <c:auto val="1"/>
        <c:lblAlgn val="ctr"/>
        <c:lblOffset val="100"/>
        <c:noMultiLvlLbl val="0"/>
      </c:catAx>
      <c:valAx>
        <c:axId val="117287552"/>
        <c:scaling>
          <c:orientation val="minMax"/>
          <c:max val="25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17287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Bedrooms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'Rooms Bar Graph'!$A$2:$A$8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More</c:v>
                </c:pt>
              </c:strCache>
            </c:strRef>
          </c:cat>
          <c:val>
            <c:numRef>
              <c:f>'Rooms Bar Graph'!$B$2:$B$8</c:f>
              <c:numCache>
                <c:formatCode>General</c:formatCode>
                <c:ptCount val="7"/>
                <c:pt idx="0">
                  <c:v>3</c:v>
                </c:pt>
                <c:pt idx="1">
                  <c:v>15</c:v>
                </c:pt>
                <c:pt idx="2">
                  <c:v>28</c:v>
                </c:pt>
                <c:pt idx="3">
                  <c:v>45</c:v>
                </c:pt>
                <c:pt idx="4">
                  <c:v>8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AE-4641-A515-94C12B3D7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60160"/>
        <c:axId val="117362512"/>
      </c:barChart>
      <c:catAx>
        <c:axId val="11736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Rooms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7362512"/>
        <c:crosses val="autoZero"/>
        <c:auto val="1"/>
        <c:lblAlgn val="ctr"/>
        <c:lblOffset val="100"/>
        <c:noMultiLvlLbl val="0"/>
      </c:catAx>
      <c:valAx>
        <c:axId val="117362512"/>
        <c:scaling>
          <c:orientation val="minMax"/>
          <c:max val="46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Houses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17360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 of Listing Price Frequency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'Listing Price Frequency-Histog.'!$A$2:$A$17</c:f>
              <c:strCache>
                <c:ptCount val="16"/>
                <c:pt idx="0">
                  <c:v>120000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450000</c:v>
                </c:pt>
                <c:pt idx="5">
                  <c:v>500000</c:v>
                </c:pt>
                <c:pt idx="6">
                  <c:v>600000</c:v>
                </c:pt>
                <c:pt idx="7">
                  <c:v>650000</c:v>
                </c:pt>
                <c:pt idx="8">
                  <c:v>700000</c:v>
                </c:pt>
                <c:pt idx="9">
                  <c:v>750000</c:v>
                </c:pt>
                <c:pt idx="10">
                  <c:v>800000</c:v>
                </c:pt>
                <c:pt idx="11">
                  <c:v>900000</c:v>
                </c:pt>
                <c:pt idx="12">
                  <c:v>1000000</c:v>
                </c:pt>
                <c:pt idx="13">
                  <c:v>1200000</c:v>
                </c:pt>
                <c:pt idx="14">
                  <c:v>1500000</c:v>
                </c:pt>
                <c:pt idx="15">
                  <c:v>More</c:v>
                </c:pt>
              </c:strCache>
            </c:strRef>
          </c:cat>
          <c:val>
            <c:numRef>
              <c:f>'Listing Price Frequency-Histog.'!$B$2:$B$17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16</c:v>
                </c:pt>
                <c:pt idx="4">
                  <c:v>9</c:v>
                </c:pt>
                <c:pt idx="5">
                  <c:v>6</c:v>
                </c:pt>
                <c:pt idx="6">
                  <c:v>24</c:v>
                </c:pt>
                <c:pt idx="7">
                  <c:v>9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C13-4592-98CC-FEA4A5D8C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59768"/>
        <c:axId val="244758952"/>
      </c:barChart>
      <c:catAx>
        <c:axId val="117359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4758952"/>
        <c:crosses val="autoZero"/>
        <c:auto val="1"/>
        <c:lblAlgn val="ctr"/>
        <c:lblOffset val="100"/>
        <c:noMultiLvlLbl val="0"/>
      </c:catAx>
      <c:valAx>
        <c:axId val="244758952"/>
        <c:scaling>
          <c:orientation val="minMax"/>
          <c:max val="25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17359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</a:t>
            </a:r>
            <a:r>
              <a:rPr lang="en-US" baseline="0"/>
              <a:t> Many Houses with 1-6 Bedrooms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'Rooms Bar Graph'!$A$2:$A$8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More</c:v>
                </c:pt>
              </c:strCache>
            </c:strRef>
          </c:cat>
          <c:val>
            <c:numRef>
              <c:f>'Rooms Bar Graph'!$B$2:$B$8</c:f>
              <c:numCache>
                <c:formatCode>General</c:formatCode>
                <c:ptCount val="7"/>
                <c:pt idx="0">
                  <c:v>3</c:v>
                </c:pt>
                <c:pt idx="1">
                  <c:v>15</c:v>
                </c:pt>
                <c:pt idx="2">
                  <c:v>28</c:v>
                </c:pt>
                <c:pt idx="3">
                  <c:v>45</c:v>
                </c:pt>
                <c:pt idx="4">
                  <c:v>8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BB-413D-8C24-0CA929915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759736"/>
        <c:axId val="244760128"/>
      </c:barChart>
      <c:catAx>
        <c:axId val="244759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Rooms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4760128"/>
        <c:crosses val="autoZero"/>
        <c:auto val="1"/>
        <c:lblAlgn val="ctr"/>
        <c:lblOffset val="100"/>
        <c:noMultiLvlLbl val="0"/>
      </c:catAx>
      <c:valAx>
        <c:axId val="244760128"/>
        <c:scaling>
          <c:orientation val="minMax"/>
          <c:max val="46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Houses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4759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2" Type="http://schemas.openxmlformats.org/officeDocument/2006/relationships/chart" Target="../charts/chart2.xml"/>
</Relationships>

</file>

<file path=xl/drawings/_rels/drawing2.xml.rels><?xml version="1.0" encoding="UTF-8"?>

<Relationships xmlns="http://schemas.openxmlformats.org/package/2006/relationships">
  <Relationship Id="rId1" Type="http://schemas.openxmlformats.org/officeDocument/2006/relationships/chart" Target="../charts/chart3.xml"/>
</Relationships>

</file>

<file path=xl/drawings/_rels/drawing3.xml.rels><?xml version="1.0" encoding="UTF-8"?>

<Relationships xmlns="http://schemas.openxmlformats.org/package/2006/relationships">
  <Relationship Id="rId1" Type="http://schemas.openxmlformats.org/officeDocument/2006/relationships/chart" Target="../charts/chart4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206374</xdr:colOff>
      <xdr:row>26</xdr:row>
      <xdr:rowOff>142874</xdr:rowOff>
    </xdr:from>
    <xdr:to>
      <xdr:col>16</xdr:col>
      <xdr:colOff>711199</xdr:colOff>
      <xdr:row>55</xdr:row>
      <xdr:rowOff>184149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596900</xdr:colOff>
      <xdr:row>57</xdr:row>
      <xdr:rowOff>133350</xdr:rowOff>
    </xdr:from>
    <xdr:to>
      <xdr:col>19</xdr:col>
      <xdr:colOff>69850</xdr:colOff>
      <xdr:row>87</xdr:row>
      <xdr:rowOff>171450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0</xdr:row>
      <xdr:rowOff>180974</xdr:rowOff>
    </xdr:from>
    <xdr:to>
      <xdr:col>16</xdr:col>
      <xdr:colOff>323850</xdr:colOff>
      <xdr:row>22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0</xdr:row>
      <xdr:rowOff>180975</xdr:rowOff>
    </xdr:from>
    <xdr:to>
      <xdr:col>15</xdr:col>
      <xdr:colOff>495299</xdr:colOff>
      <xdr:row>22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C3:F103" totalsRowShown="0" headerRowDxfId="4">
  <autoFilter ref="C3:F103"/>
  <sortState ref="C4:F103">
    <sortCondition ref="E3:E103"/>
  </sortState>
  <tableColumns count="4">
    <tableColumn id="1" name="address" dataDxfId="3"/>
    <tableColumn id="3" name="listing price" dataDxfId="2" dataCellStyle="Currency"/>
    <tableColumn id="6" name="sqft" dataDxfId="1"/>
    <tableColumn id="7" name="bed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  <Relationship Id="rId3" Type="http://schemas.openxmlformats.org/officeDocument/2006/relationships/table" Target="../tables/table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drawing" Target="../drawings/drawing3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A103"/>
  <sheetViews>
    <sheetView tabSelected="1" zoomScale="30" zoomScaleNormal="30" workbookViewId="0">
      <selection activeCell="H112" sqref="H112"/>
    </sheetView>
  </sheetViews>
  <sheetFormatPr defaultRowHeight="15" x14ac:dyDescent="0.25"/>
  <cols>
    <col min="2" max="2" width="9.5703125" bestFit="1" customWidth="1"/>
    <col min="3" max="3" width="52.28515625" customWidth="1"/>
    <col min="4" max="4" width="23.140625" customWidth="1"/>
    <col min="5" max="5" width="19.5703125" customWidth="1"/>
    <col min="6" max="6" width="14.85546875" bestFit="1" customWidth="1"/>
    <col min="7" max="8" width="11" customWidth="1"/>
    <col min="9" max="9" width="14.7109375" bestFit="1" customWidth="1"/>
    <col min="10" max="10" width="14.140625" bestFit="1" customWidth="1"/>
    <col min="11" max="11" width="37" customWidth="1"/>
    <col min="12" max="12" width="31.85546875" customWidth="1"/>
    <col min="13" max="13" width="27.5703125" customWidth="1"/>
    <col min="14" max="14" width="21.85546875" bestFit="1" customWidth="1"/>
    <col min="15" max="15" width="31.28515625" bestFit="1" customWidth="1"/>
    <col min="16" max="16" width="19" bestFit="1" customWidth="1"/>
    <col min="17" max="17" width="25.85546875" bestFit="1" customWidth="1"/>
    <col min="20" max="20" width="12.28515625" bestFit="1" customWidth="1"/>
    <col min="21" max="21" width="9.85546875" bestFit="1" customWidth="1"/>
  </cols>
  <sheetData>
    <row r="2" spans="3:27" x14ac:dyDescent="0.25">
      <c r="C2" s="1" t="s">
        <v>4</v>
      </c>
      <c r="D2" s="1"/>
    </row>
    <row r="3" spans="3:27" ht="16.5" thickBot="1" x14ac:dyDescent="0.3">
      <c r="C3" s="2" t="s">
        <v>0</v>
      </c>
      <c r="D3" s="2" t="s">
        <v>1</v>
      </c>
      <c r="E3" s="2" t="s">
        <v>2</v>
      </c>
      <c r="F3" s="2" t="s">
        <v>3</v>
      </c>
      <c r="I3" s="57" t="s">
        <v>130</v>
      </c>
      <c r="J3" s="57"/>
    </row>
    <row r="4" spans="3:27" ht="18.75" x14ac:dyDescent="0.3">
      <c r="C4" s="4" t="s">
        <v>34</v>
      </c>
      <c r="D4" s="15">
        <v>262000</v>
      </c>
      <c r="E4" s="7">
        <v>679</v>
      </c>
      <c r="F4" s="4">
        <v>1</v>
      </c>
      <c r="I4" s="21" t="s">
        <v>10</v>
      </c>
      <c r="J4" s="21" t="s">
        <v>12</v>
      </c>
      <c r="L4" s="28" t="s">
        <v>15</v>
      </c>
      <c r="M4" s="26" t="s">
        <v>9</v>
      </c>
      <c r="N4" s="26" t="s">
        <v>7</v>
      </c>
      <c r="O4" s="28" t="s">
        <v>8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3:27" ht="18.75" x14ac:dyDescent="0.3">
      <c r="C5" s="4" t="s">
        <v>51</v>
      </c>
      <c r="D5" s="15">
        <v>310000</v>
      </c>
      <c r="E5" s="7">
        <v>720</v>
      </c>
      <c r="F5" s="4">
        <v>1</v>
      </c>
      <c r="I5" s="25">
        <v>120000</v>
      </c>
      <c r="J5" s="22">
        <v>0</v>
      </c>
      <c r="M5" s="30">
        <f>MEDIAN(Table1[listing price])</f>
        <v>529500</v>
      </c>
      <c r="N5" s="31">
        <f>_xlfn.MODE.MULT(Table1[listing price])</f>
        <v>649900</v>
      </c>
      <c r="O5" s="31">
        <f>AVERAGE(Table1[listing price])</f>
        <v>555558.27</v>
      </c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3:27" ht="15" customHeight="1" x14ac:dyDescent="0.3">
      <c r="C6" s="4" t="s">
        <v>30</v>
      </c>
      <c r="D6" s="15">
        <v>229900</v>
      </c>
      <c r="E6" s="4">
        <v>832</v>
      </c>
      <c r="F6" s="4">
        <v>1</v>
      </c>
      <c r="I6" s="25">
        <v>200000</v>
      </c>
      <c r="J6" s="22">
        <v>1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3:27" ht="15" customHeight="1" x14ac:dyDescent="0.3">
      <c r="C7" s="4" t="s">
        <v>18</v>
      </c>
      <c r="D7" s="15">
        <v>219000</v>
      </c>
      <c r="E7" s="4">
        <v>988</v>
      </c>
      <c r="F7" s="4">
        <v>2</v>
      </c>
      <c r="I7" s="25">
        <v>300000</v>
      </c>
      <c r="J7" s="22">
        <v>10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3:27" ht="18.75" x14ac:dyDescent="0.3">
      <c r="C8" s="4" t="s">
        <v>32</v>
      </c>
      <c r="D8" s="14">
        <v>249900</v>
      </c>
      <c r="E8" s="7">
        <v>988</v>
      </c>
      <c r="F8" s="4">
        <v>2</v>
      </c>
      <c r="I8" s="25">
        <v>400000</v>
      </c>
      <c r="J8" s="22">
        <v>16</v>
      </c>
      <c r="L8" s="28" t="s">
        <v>16</v>
      </c>
      <c r="M8" s="28" t="s">
        <v>6</v>
      </c>
      <c r="N8" s="28" t="s">
        <v>7</v>
      </c>
      <c r="O8" s="28" t="s">
        <v>8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3:27" ht="18.75" x14ac:dyDescent="0.3">
      <c r="C9" s="4" t="s">
        <v>33</v>
      </c>
      <c r="D9" s="15">
        <v>259900</v>
      </c>
      <c r="E9" s="7">
        <v>1038</v>
      </c>
      <c r="F9" s="4">
        <v>2</v>
      </c>
      <c r="I9" s="25">
        <v>450000</v>
      </c>
      <c r="J9" s="22">
        <v>9</v>
      </c>
      <c r="L9" s="28"/>
      <c r="M9" s="32">
        <f>MEDIAN(Table1[sqft])</f>
        <v>1917.5</v>
      </c>
      <c r="N9" s="32">
        <f>_xlfn.MODE.MULT(Table1[sqft])</f>
        <v>2400</v>
      </c>
      <c r="O9" s="32">
        <f>AVERAGE(Table1[sqft])</f>
        <v>2146.09</v>
      </c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3:27" ht="15" customHeight="1" x14ac:dyDescent="0.3">
      <c r="C10" s="10" t="s">
        <v>80</v>
      </c>
      <c r="D10" s="16">
        <v>509000</v>
      </c>
      <c r="E10" s="9">
        <v>1080</v>
      </c>
      <c r="F10" s="8">
        <v>4</v>
      </c>
      <c r="I10" s="25">
        <v>500000</v>
      </c>
      <c r="J10" s="22">
        <v>6</v>
      </c>
      <c r="L10" s="28"/>
      <c r="M10" s="28"/>
      <c r="N10" s="28"/>
      <c r="O10" s="28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3:27" ht="18.75" x14ac:dyDescent="0.3">
      <c r="C11" s="4" t="s">
        <v>31</v>
      </c>
      <c r="D11" s="15">
        <v>249750</v>
      </c>
      <c r="E11" s="7">
        <v>1100</v>
      </c>
      <c r="F11" s="4">
        <v>2</v>
      </c>
      <c r="I11" s="25">
        <v>600000</v>
      </c>
      <c r="J11" s="22">
        <v>24</v>
      </c>
      <c r="L11" s="29" t="s">
        <v>117</v>
      </c>
      <c r="M11" s="32" t="s">
        <v>118</v>
      </c>
      <c r="N11" s="32" t="s">
        <v>119</v>
      </c>
      <c r="O11" s="32" t="s">
        <v>9</v>
      </c>
      <c r="P11" s="28" t="s">
        <v>120</v>
      </c>
      <c r="Q11" s="28" t="s">
        <v>121</v>
      </c>
      <c r="R11" s="28"/>
      <c r="S11" s="27"/>
      <c r="T11" s="27"/>
      <c r="U11" s="27"/>
      <c r="V11" s="27"/>
      <c r="W11" s="27"/>
      <c r="X11" s="27"/>
      <c r="Y11" s="27"/>
      <c r="Z11" s="27"/>
      <c r="AA11" s="27"/>
    </row>
    <row r="12" spans="3:27" ht="18.75" x14ac:dyDescent="0.3">
      <c r="C12" s="3" t="s">
        <v>35</v>
      </c>
      <c r="D12" s="15">
        <v>262500</v>
      </c>
      <c r="E12" s="7">
        <v>1100</v>
      </c>
      <c r="F12" s="4">
        <v>3</v>
      </c>
      <c r="I12" s="25">
        <v>650000</v>
      </c>
      <c r="J12" s="22">
        <v>9</v>
      </c>
      <c r="L12" s="28"/>
      <c r="M12" s="33">
        <f>QUARTILE(Table1[listing price],0)</f>
        <v>129900</v>
      </c>
      <c r="N12" s="33">
        <f>QUARTILE(Table1[listing price],1)</f>
        <v>399125</v>
      </c>
      <c r="O12" s="33">
        <f>QUARTILE(Table1[listing price],2)</f>
        <v>529500</v>
      </c>
      <c r="P12" s="33">
        <f>QUARTILE(Table1[listing price],3)</f>
        <v>654675</v>
      </c>
      <c r="Q12" s="33">
        <f>QUARTILE(Table1[listing price],4)</f>
        <v>1500000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3:27" ht="18.75" x14ac:dyDescent="0.3">
      <c r="C13" s="4" t="s">
        <v>48</v>
      </c>
      <c r="D13" s="15">
        <v>289900</v>
      </c>
      <c r="E13" s="4">
        <v>1112</v>
      </c>
      <c r="F13" s="4">
        <v>2</v>
      </c>
      <c r="I13" s="25">
        <v>700000</v>
      </c>
      <c r="J13" s="22">
        <v>5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3:27" ht="18.75" x14ac:dyDescent="0.3">
      <c r="C14" s="4" t="s">
        <v>36</v>
      </c>
      <c r="D14" s="15">
        <v>275000</v>
      </c>
      <c r="E14" s="7">
        <v>1130</v>
      </c>
      <c r="F14" s="4">
        <v>2</v>
      </c>
      <c r="I14" s="25">
        <v>750000</v>
      </c>
      <c r="J14" s="22">
        <v>6</v>
      </c>
      <c r="L14" s="28" t="s">
        <v>122</v>
      </c>
      <c r="M14" s="32" t="s">
        <v>118</v>
      </c>
      <c r="N14" s="32" t="s">
        <v>119</v>
      </c>
      <c r="O14" s="32" t="s">
        <v>9</v>
      </c>
      <c r="P14" s="28" t="s">
        <v>120</v>
      </c>
      <c r="Q14" s="28" t="s">
        <v>121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3:27" ht="18.75" x14ac:dyDescent="0.3">
      <c r="C15" s="4" t="s">
        <v>72</v>
      </c>
      <c r="D15" s="15">
        <v>445000</v>
      </c>
      <c r="E15" s="4">
        <v>1199</v>
      </c>
      <c r="F15" s="4">
        <v>4</v>
      </c>
      <c r="I15" s="25">
        <v>800000</v>
      </c>
      <c r="J15" s="22">
        <v>7</v>
      </c>
      <c r="L15" s="28"/>
      <c r="M15" s="32">
        <f>QUARTILE(Table1[sqft],0)</f>
        <v>679</v>
      </c>
      <c r="N15" s="32">
        <f>QUARTILE(Table1[sqft],1)</f>
        <v>1361.5</v>
      </c>
      <c r="O15" s="32">
        <f>QUARTILE(Table1[sqft],2)</f>
        <v>1917.5</v>
      </c>
      <c r="P15" s="32">
        <f>QUARTILE(Table1[sqft],3)</f>
        <v>2481.75</v>
      </c>
      <c r="Q15" s="32">
        <f>QUARTILE(Table1[sqft],4)</f>
        <v>6614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3:27" ht="18.75" x14ac:dyDescent="0.3">
      <c r="C16" s="4" t="s">
        <v>52</v>
      </c>
      <c r="D16" s="15">
        <v>315000</v>
      </c>
      <c r="E16" s="4">
        <v>1228</v>
      </c>
      <c r="F16" s="4">
        <v>2</v>
      </c>
      <c r="I16" s="25">
        <v>900000</v>
      </c>
      <c r="J16" s="22">
        <v>2</v>
      </c>
      <c r="L16" s="28"/>
      <c r="M16" s="28"/>
      <c r="N16" s="28"/>
      <c r="O16" s="28"/>
      <c r="P16" s="28"/>
      <c r="Q16" s="28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3:27" ht="18.75" x14ac:dyDescent="0.3">
      <c r="C17" s="4" t="s">
        <v>49</v>
      </c>
      <c r="D17" s="15">
        <v>309900</v>
      </c>
      <c r="E17" s="4">
        <v>1230</v>
      </c>
      <c r="F17" s="4">
        <v>2</v>
      </c>
      <c r="I17" s="25">
        <v>1000000</v>
      </c>
      <c r="J17" s="22">
        <v>1</v>
      </c>
      <c r="L17" s="28" t="s">
        <v>123</v>
      </c>
      <c r="M17" s="28" t="s">
        <v>124</v>
      </c>
      <c r="N17" s="28" t="s">
        <v>125</v>
      </c>
      <c r="O17" s="28" t="s">
        <v>126</v>
      </c>
      <c r="P17" s="28"/>
      <c r="Q17" s="28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3:27" ht="18.75" x14ac:dyDescent="0.3">
      <c r="C18" s="4" t="s">
        <v>47</v>
      </c>
      <c r="D18" s="15">
        <v>289900</v>
      </c>
      <c r="E18" s="7">
        <v>1259</v>
      </c>
      <c r="F18" s="4">
        <v>2</v>
      </c>
      <c r="I18" s="25">
        <v>1200000</v>
      </c>
      <c r="J18" s="22">
        <v>1</v>
      </c>
      <c r="L18" s="28"/>
      <c r="M18" s="34" t="s">
        <v>127</v>
      </c>
      <c r="N18" s="28">
        <f>VAR(Table1[listing price])</f>
        <v>54904456930.946571</v>
      </c>
      <c r="O18" s="28">
        <f>STDEV(Table1[listing price])</f>
        <v>234317.00094305273</v>
      </c>
      <c r="P18" s="28"/>
      <c r="Q18" s="28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3:27" ht="18.75" x14ac:dyDescent="0.3">
      <c r="C19" s="4" t="s">
        <v>59</v>
      </c>
      <c r="D19" s="15">
        <v>369900</v>
      </c>
      <c r="E19" s="7">
        <v>1264</v>
      </c>
      <c r="F19" s="4">
        <v>2</v>
      </c>
      <c r="I19" s="25">
        <v>1500000</v>
      </c>
      <c r="J19" s="22">
        <v>3</v>
      </c>
      <c r="L19" s="28"/>
      <c r="M19" s="28"/>
      <c r="N19" s="28"/>
      <c r="O19" s="28"/>
      <c r="P19" s="28"/>
      <c r="Q19" s="28"/>
    </row>
    <row r="20" spans="3:27" ht="19.5" thickBot="1" x14ac:dyDescent="0.35">
      <c r="C20" s="4" t="s">
        <v>63</v>
      </c>
      <c r="D20" s="15">
        <v>399500</v>
      </c>
      <c r="E20" s="4">
        <v>1280</v>
      </c>
      <c r="F20" s="4">
        <v>3</v>
      </c>
      <c r="I20" s="23" t="s">
        <v>11</v>
      </c>
      <c r="J20" s="23">
        <v>0</v>
      </c>
      <c r="L20" s="28" t="s">
        <v>128</v>
      </c>
      <c r="M20" s="28" t="s">
        <v>5</v>
      </c>
      <c r="N20" s="28" t="s">
        <v>125</v>
      </c>
      <c r="O20" s="28" t="s">
        <v>126</v>
      </c>
      <c r="P20" s="28"/>
      <c r="Q20" s="28"/>
    </row>
    <row r="21" spans="3:27" ht="15" customHeight="1" x14ac:dyDescent="0.3">
      <c r="C21" s="3" t="s">
        <v>58</v>
      </c>
      <c r="D21" s="15">
        <v>365000</v>
      </c>
      <c r="E21" s="7">
        <v>1288</v>
      </c>
      <c r="F21" s="4">
        <v>2</v>
      </c>
      <c r="L21" s="28"/>
      <c r="M21" s="28" t="s">
        <v>129</v>
      </c>
      <c r="N21" s="28">
        <f>VAR(Table1[sqft])</f>
        <v>1139142.7695959595</v>
      </c>
      <c r="O21" s="28">
        <f>STDEV(Table1[sqft])</f>
        <v>1067.3063147925059</v>
      </c>
      <c r="P21" s="28"/>
      <c r="Q21" s="28"/>
    </row>
    <row r="22" spans="3:27" ht="15" customHeight="1" x14ac:dyDescent="0.3">
      <c r="C22" s="4" t="s">
        <v>62</v>
      </c>
      <c r="D22" s="14">
        <v>398000</v>
      </c>
      <c r="E22" s="7">
        <v>1290</v>
      </c>
      <c r="F22" s="4">
        <v>3</v>
      </c>
      <c r="L22" s="28"/>
      <c r="M22" s="28"/>
      <c r="N22" s="28"/>
      <c r="O22" s="28"/>
      <c r="P22" s="28"/>
      <c r="Q22" s="28"/>
    </row>
    <row r="23" spans="3:27" ht="15" customHeight="1" x14ac:dyDescent="0.3">
      <c r="C23" s="8" t="s">
        <v>55</v>
      </c>
      <c r="D23" s="16">
        <v>329000</v>
      </c>
      <c r="E23" s="9">
        <v>1294</v>
      </c>
      <c r="F23" s="8">
        <v>2</v>
      </c>
      <c r="L23" s="28"/>
      <c r="M23" s="28"/>
      <c r="N23" s="28"/>
      <c r="O23" s="28"/>
      <c r="P23" s="28"/>
      <c r="Q23" s="28"/>
    </row>
    <row r="24" spans="3:27" x14ac:dyDescent="0.25">
      <c r="C24" s="4" t="s">
        <v>68</v>
      </c>
      <c r="D24" s="15">
        <v>429900</v>
      </c>
      <c r="E24" s="7">
        <v>1298</v>
      </c>
      <c r="F24" s="4">
        <v>4</v>
      </c>
      <c r="L24" s="11"/>
      <c r="M24" s="11"/>
      <c r="N24" s="11"/>
      <c r="O24" s="11"/>
      <c r="P24" s="11"/>
      <c r="Q24" s="11"/>
    </row>
    <row r="25" spans="3:27" x14ac:dyDescent="0.25">
      <c r="C25" s="4" t="s">
        <v>113</v>
      </c>
      <c r="D25" s="15">
        <v>669000</v>
      </c>
      <c r="E25" s="7">
        <v>1301</v>
      </c>
      <c r="F25" s="4">
        <v>3</v>
      </c>
      <c r="L25" s="11"/>
      <c r="M25" s="11"/>
      <c r="N25" s="11"/>
      <c r="O25" s="11"/>
      <c r="P25" s="11"/>
      <c r="Q25" s="11"/>
    </row>
    <row r="26" spans="3:27" x14ac:dyDescent="0.25">
      <c r="C26" s="3" t="s">
        <v>86</v>
      </c>
      <c r="D26" s="15">
        <v>525000</v>
      </c>
      <c r="E26" s="7">
        <v>1316</v>
      </c>
      <c r="F26" s="4">
        <v>4</v>
      </c>
      <c r="L26" s="11"/>
      <c r="M26" s="11"/>
      <c r="N26" s="11"/>
      <c r="O26" s="11"/>
      <c r="P26" s="11"/>
      <c r="Q26" s="11"/>
    </row>
    <row r="27" spans="3:27" x14ac:dyDescent="0.25">
      <c r="C27" s="4" t="s">
        <v>83</v>
      </c>
      <c r="D27" s="15">
        <v>521000</v>
      </c>
      <c r="E27" s="7">
        <v>1335</v>
      </c>
      <c r="F27" s="4">
        <v>3</v>
      </c>
    </row>
    <row r="28" spans="3:27" x14ac:dyDescent="0.25">
      <c r="C28" s="4" t="s">
        <v>50</v>
      </c>
      <c r="D28" s="14">
        <v>310000</v>
      </c>
      <c r="E28" s="7">
        <v>1336</v>
      </c>
      <c r="F28" s="4">
        <v>3</v>
      </c>
    </row>
    <row r="29" spans="3:27" x14ac:dyDescent="0.25">
      <c r="C29" s="4" t="s">
        <v>54</v>
      </c>
      <c r="D29" s="15">
        <v>320000</v>
      </c>
      <c r="E29" s="7">
        <v>1370</v>
      </c>
      <c r="F29" s="4">
        <v>3</v>
      </c>
    </row>
    <row r="30" spans="3:27" x14ac:dyDescent="0.25">
      <c r="C30" s="3" t="s">
        <v>97</v>
      </c>
      <c r="D30" s="15">
        <v>589999</v>
      </c>
      <c r="E30" s="7">
        <v>1388</v>
      </c>
      <c r="F30" s="4">
        <v>5</v>
      </c>
    </row>
    <row r="31" spans="3:27" x14ac:dyDescent="0.25">
      <c r="C31" s="3" t="s">
        <v>67</v>
      </c>
      <c r="D31" s="15">
        <v>425000</v>
      </c>
      <c r="E31" s="7">
        <v>1452</v>
      </c>
      <c r="F31" s="4">
        <v>4</v>
      </c>
    </row>
    <row r="32" spans="3:27" x14ac:dyDescent="0.25">
      <c r="C32" s="3" t="s">
        <v>70</v>
      </c>
      <c r="D32" s="15">
        <v>434900</v>
      </c>
      <c r="E32" s="7">
        <v>1452</v>
      </c>
      <c r="F32" s="4">
        <v>3</v>
      </c>
    </row>
    <row r="33" spans="3:6" x14ac:dyDescent="0.25">
      <c r="C33" s="4" t="s">
        <v>60</v>
      </c>
      <c r="D33" s="14">
        <v>389900</v>
      </c>
      <c r="E33" s="7">
        <v>1464</v>
      </c>
      <c r="F33" s="4">
        <v>3</v>
      </c>
    </row>
    <row r="34" spans="3:6" x14ac:dyDescent="0.25">
      <c r="C34" s="4" t="s">
        <v>65</v>
      </c>
      <c r="D34" s="14">
        <v>411000</v>
      </c>
      <c r="E34" s="7">
        <v>1536</v>
      </c>
      <c r="F34" s="4">
        <v>3</v>
      </c>
    </row>
    <row r="35" spans="3:6" x14ac:dyDescent="0.25">
      <c r="C35" s="4" t="s">
        <v>77</v>
      </c>
      <c r="D35" s="15">
        <v>489900</v>
      </c>
      <c r="E35" s="4">
        <v>1544</v>
      </c>
      <c r="F35" s="4">
        <v>5</v>
      </c>
    </row>
    <row r="36" spans="3:6" x14ac:dyDescent="0.25">
      <c r="C36" s="4" t="s">
        <v>56</v>
      </c>
      <c r="D36" s="15">
        <v>360000</v>
      </c>
      <c r="E36" s="4">
        <v>1570</v>
      </c>
      <c r="F36" s="4">
        <v>3</v>
      </c>
    </row>
    <row r="37" spans="3:6" x14ac:dyDescent="0.25">
      <c r="C37" s="4" t="s">
        <v>96</v>
      </c>
      <c r="D37" s="15">
        <v>585000</v>
      </c>
      <c r="E37" s="7">
        <v>1577</v>
      </c>
      <c r="F37" s="4">
        <v>4</v>
      </c>
    </row>
    <row r="38" spans="3:6" x14ac:dyDescent="0.25">
      <c r="C38" s="4" t="s">
        <v>57</v>
      </c>
      <c r="D38" s="15">
        <v>364900</v>
      </c>
      <c r="E38" s="4">
        <v>1584</v>
      </c>
      <c r="F38" s="4">
        <v>3</v>
      </c>
    </row>
    <row r="39" spans="3:6" x14ac:dyDescent="0.25">
      <c r="C39" s="3" t="s">
        <v>93</v>
      </c>
      <c r="D39" s="15">
        <v>560000</v>
      </c>
      <c r="E39" s="7">
        <v>1590</v>
      </c>
      <c r="F39" s="4">
        <v>4</v>
      </c>
    </row>
    <row r="40" spans="3:6" x14ac:dyDescent="0.25">
      <c r="C40" s="4" t="s">
        <v>95</v>
      </c>
      <c r="D40" s="15">
        <v>575000</v>
      </c>
      <c r="E40" s="4">
        <v>1590</v>
      </c>
      <c r="F40" s="4">
        <v>4</v>
      </c>
    </row>
    <row r="41" spans="3:6" x14ac:dyDescent="0.25">
      <c r="C41" s="4" t="s">
        <v>100</v>
      </c>
      <c r="D41" s="15">
        <v>599000</v>
      </c>
      <c r="E41" s="7">
        <v>1596</v>
      </c>
      <c r="F41" s="4">
        <v>4</v>
      </c>
    </row>
    <row r="42" spans="3:6" x14ac:dyDescent="0.25">
      <c r="C42" s="3" t="s">
        <v>111</v>
      </c>
      <c r="D42" s="15">
        <v>649900</v>
      </c>
      <c r="E42" s="4">
        <v>1650</v>
      </c>
      <c r="F42" s="4">
        <v>4</v>
      </c>
    </row>
    <row r="43" spans="3:6" x14ac:dyDescent="0.25">
      <c r="C43" s="10" t="s">
        <v>53</v>
      </c>
      <c r="D43" s="16">
        <v>319900</v>
      </c>
      <c r="E43" s="9">
        <v>1660</v>
      </c>
      <c r="F43" s="8">
        <v>2</v>
      </c>
    </row>
    <row r="44" spans="3:6" x14ac:dyDescent="0.25">
      <c r="C44" s="4" t="s">
        <v>71</v>
      </c>
      <c r="D44" s="15">
        <v>445000</v>
      </c>
      <c r="E44" s="7">
        <v>1664</v>
      </c>
      <c r="F44" s="4">
        <v>3</v>
      </c>
    </row>
    <row r="45" spans="3:6" x14ac:dyDescent="0.25">
      <c r="C45" s="4" t="s">
        <v>87</v>
      </c>
      <c r="D45" s="15">
        <v>529000</v>
      </c>
      <c r="E45" s="4">
        <v>1672</v>
      </c>
      <c r="F45" s="4">
        <v>3</v>
      </c>
    </row>
    <row r="46" spans="3:6" x14ac:dyDescent="0.25">
      <c r="C46" s="6" t="s">
        <v>66</v>
      </c>
      <c r="D46" s="15">
        <v>419900</v>
      </c>
      <c r="E46" s="7">
        <v>1688</v>
      </c>
      <c r="F46" s="4">
        <v>3</v>
      </c>
    </row>
    <row r="47" spans="3:6" x14ac:dyDescent="0.25">
      <c r="C47" s="4" t="s">
        <v>116</v>
      </c>
      <c r="D47" s="14">
        <v>699900</v>
      </c>
      <c r="E47" s="7">
        <v>1761</v>
      </c>
      <c r="F47" s="4">
        <v>4</v>
      </c>
    </row>
    <row r="48" spans="3:6" x14ac:dyDescent="0.25">
      <c r="C48" s="4" t="s">
        <v>19</v>
      </c>
      <c r="D48" s="15">
        <v>1500000</v>
      </c>
      <c r="E48" s="7">
        <v>1770</v>
      </c>
      <c r="F48" s="4">
        <v>3</v>
      </c>
    </row>
    <row r="49" spans="3:6" x14ac:dyDescent="0.25">
      <c r="C49" s="4" t="s">
        <v>69</v>
      </c>
      <c r="D49" s="15">
        <v>434000</v>
      </c>
      <c r="E49" s="7">
        <v>1800</v>
      </c>
      <c r="F49" s="4">
        <v>4</v>
      </c>
    </row>
    <row r="50" spans="3:6" x14ac:dyDescent="0.25">
      <c r="C50" s="4" t="s">
        <v>82</v>
      </c>
      <c r="D50" s="15">
        <v>520000</v>
      </c>
      <c r="E50" s="4">
        <v>1888</v>
      </c>
      <c r="F50" s="4">
        <v>3</v>
      </c>
    </row>
    <row r="51" spans="3:6" x14ac:dyDescent="0.25">
      <c r="C51" s="6" t="s">
        <v>74</v>
      </c>
      <c r="D51" s="14">
        <v>469000</v>
      </c>
      <c r="E51" s="7">
        <v>1900</v>
      </c>
      <c r="F51" s="4">
        <v>4</v>
      </c>
    </row>
    <row r="52" spans="3:6" x14ac:dyDescent="0.25">
      <c r="C52" s="4" t="s">
        <v>46</v>
      </c>
      <c r="D52" s="15">
        <v>699900</v>
      </c>
      <c r="E52" s="4">
        <v>1901</v>
      </c>
      <c r="F52" s="4">
        <v>4</v>
      </c>
    </row>
    <row r="53" spans="3:6" x14ac:dyDescent="0.25">
      <c r="C53" s="4" t="s">
        <v>41</v>
      </c>
      <c r="D53" s="14">
        <v>749900</v>
      </c>
      <c r="E53" s="7">
        <v>1915</v>
      </c>
      <c r="F53" s="4">
        <v>5</v>
      </c>
    </row>
    <row r="54" spans="3:6" x14ac:dyDescent="0.25">
      <c r="C54" s="4" t="s">
        <v>101</v>
      </c>
      <c r="D54" s="14">
        <v>599900</v>
      </c>
      <c r="E54" s="7">
        <v>1920</v>
      </c>
      <c r="F54" s="4">
        <v>4</v>
      </c>
    </row>
    <row r="55" spans="3:6" x14ac:dyDescent="0.25">
      <c r="C55" s="3" t="s">
        <v>79</v>
      </c>
      <c r="D55" s="15">
        <v>500000</v>
      </c>
      <c r="E55" s="7">
        <v>1959</v>
      </c>
      <c r="F55" s="4">
        <v>4</v>
      </c>
    </row>
    <row r="56" spans="3:6" x14ac:dyDescent="0.25">
      <c r="C56" s="4" t="s">
        <v>75</v>
      </c>
      <c r="D56" s="15">
        <v>469900</v>
      </c>
      <c r="E56" s="7">
        <v>1960</v>
      </c>
      <c r="F56" s="4">
        <v>3</v>
      </c>
    </row>
    <row r="57" spans="3:6" x14ac:dyDescent="0.25">
      <c r="C57" s="4" t="s">
        <v>108</v>
      </c>
      <c r="D57" s="14">
        <v>643800</v>
      </c>
      <c r="E57" s="7">
        <v>2024</v>
      </c>
      <c r="F57" s="4">
        <v>3</v>
      </c>
    </row>
    <row r="58" spans="3:6" x14ac:dyDescent="0.25">
      <c r="C58" s="4" t="s">
        <v>44</v>
      </c>
      <c r="D58" s="15">
        <v>724990</v>
      </c>
      <c r="E58" s="7">
        <v>2029</v>
      </c>
      <c r="F58" s="4">
        <v>3</v>
      </c>
    </row>
    <row r="59" spans="3:6" x14ac:dyDescent="0.25">
      <c r="C59" s="4" t="s">
        <v>98</v>
      </c>
      <c r="D59" s="14">
        <v>590000</v>
      </c>
      <c r="E59" s="7">
        <v>2046</v>
      </c>
      <c r="F59" s="4">
        <v>3</v>
      </c>
    </row>
    <row r="60" spans="3:6" x14ac:dyDescent="0.25">
      <c r="C60" s="4" t="s">
        <v>61</v>
      </c>
      <c r="D60" s="15">
        <v>394000</v>
      </c>
      <c r="E60" s="7">
        <v>2059</v>
      </c>
      <c r="F60" s="4">
        <v>4</v>
      </c>
    </row>
    <row r="61" spans="3:6" x14ac:dyDescent="0.25">
      <c r="C61" s="4" t="s">
        <v>106</v>
      </c>
      <c r="D61" s="15">
        <v>619900</v>
      </c>
      <c r="E61" s="7">
        <v>2064</v>
      </c>
      <c r="F61" s="4">
        <v>3</v>
      </c>
    </row>
    <row r="62" spans="3:6" x14ac:dyDescent="0.25">
      <c r="C62" s="3" t="s">
        <v>81</v>
      </c>
      <c r="D62" s="15">
        <v>520000</v>
      </c>
      <c r="E62" s="7">
        <v>2090</v>
      </c>
      <c r="F62" s="4">
        <v>3</v>
      </c>
    </row>
    <row r="63" spans="3:6" x14ac:dyDescent="0.25">
      <c r="C63" s="8" t="s">
        <v>64</v>
      </c>
      <c r="D63" s="16">
        <v>399900</v>
      </c>
      <c r="E63" s="9">
        <v>2188</v>
      </c>
      <c r="F63" s="8">
        <v>3</v>
      </c>
    </row>
    <row r="64" spans="3:6" x14ac:dyDescent="0.25">
      <c r="C64" s="3" t="s">
        <v>85</v>
      </c>
      <c r="D64" s="15">
        <v>525000</v>
      </c>
      <c r="E64" s="4">
        <v>2222</v>
      </c>
      <c r="F64" s="4">
        <v>2</v>
      </c>
    </row>
    <row r="65" spans="3:6" x14ac:dyDescent="0.25">
      <c r="C65" s="4" t="s">
        <v>90</v>
      </c>
      <c r="D65" s="14">
        <v>550000</v>
      </c>
      <c r="E65" s="7">
        <v>2231</v>
      </c>
      <c r="F65" s="4">
        <v>4</v>
      </c>
    </row>
    <row r="66" spans="3:6" x14ac:dyDescent="0.25">
      <c r="C66" s="6" t="s">
        <v>104</v>
      </c>
      <c r="D66" s="13">
        <v>609999</v>
      </c>
      <c r="E66" s="5">
        <v>2252</v>
      </c>
      <c r="F66" s="3">
        <v>4</v>
      </c>
    </row>
    <row r="67" spans="3:6" x14ac:dyDescent="0.25">
      <c r="C67" s="4" t="s">
        <v>92</v>
      </c>
      <c r="D67" s="14">
        <v>559900</v>
      </c>
      <c r="E67" s="7">
        <v>2256</v>
      </c>
      <c r="F67" s="4">
        <v>3</v>
      </c>
    </row>
    <row r="68" spans="3:6" x14ac:dyDescent="0.25">
      <c r="C68" s="4" t="s">
        <v>89</v>
      </c>
      <c r="D68" s="15">
        <v>539900</v>
      </c>
      <c r="E68" s="4">
        <v>2264</v>
      </c>
      <c r="F68" s="4">
        <v>3</v>
      </c>
    </row>
    <row r="69" spans="3:6" x14ac:dyDescent="0.25">
      <c r="C69" s="4" t="s">
        <v>45</v>
      </c>
      <c r="D69" s="15">
        <v>709000</v>
      </c>
      <c r="E69" s="4">
        <v>2272</v>
      </c>
      <c r="F69" s="4">
        <v>4</v>
      </c>
    </row>
    <row r="70" spans="3:6" x14ac:dyDescent="0.25">
      <c r="C70" s="4" t="s">
        <v>105</v>
      </c>
      <c r="D70" s="15">
        <v>615000</v>
      </c>
      <c r="E70" s="7">
        <v>2300</v>
      </c>
      <c r="F70" s="4">
        <v>4</v>
      </c>
    </row>
    <row r="71" spans="3:6" x14ac:dyDescent="0.25">
      <c r="C71" s="4" t="s">
        <v>26</v>
      </c>
      <c r="D71" s="15">
        <v>799999</v>
      </c>
      <c r="E71" s="7">
        <v>2377</v>
      </c>
      <c r="F71" s="4">
        <v>5</v>
      </c>
    </row>
    <row r="72" spans="3:6" x14ac:dyDescent="0.25">
      <c r="C72" s="4" t="s">
        <v>73</v>
      </c>
      <c r="D72" s="15">
        <v>449000</v>
      </c>
      <c r="E72" s="7">
        <v>2392</v>
      </c>
      <c r="F72" s="4">
        <v>2</v>
      </c>
    </row>
    <row r="73" spans="3:6" x14ac:dyDescent="0.25">
      <c r="C73" s="3" t="s">
        <v>103</v>
      </c>
      <c r="D73" s="15">
        <v>600000</v>
      </c>
      <c r="E73" s="7">
        <v>2394</v>
      </c>
      <c r="F73" s="4">
        <v>4</v>
      </c>
    </row>
    <row r="74" spans="3:6" x14ac:dyDescent="0.25">
      <c r="C74" s="3" t="s">
        <v>78</v>
      </c>
      <c r="D74" s="15">
        <v>499990</v>
      </c>
      <c r="E74" s="4">
        <v>2400</v>
      </c>
      <c r="F74" s="4">
        <v>4</v>
      </c>
    </row>
    <row r="75" spans="3:6" x14ac:dyDescent="0.25">
      <c r="C75" s="4" t="s">
        <v>84</v>
      </c>
      <c r="D75" s="14">
        <v>524900</v>
      </c>
      <c r="E75" s="7">
        <v>2400</v>
      </c>
      <c r="F75" s="4">
        <v>4</v>
      </c>
    </row>
    <row r="76" spans="3:6" x14ac:dyDescent="0.25">
      <c r="C76" s="4" t="s">
        <v>110</v>
      </c>
      <c r="D76" s="14">
        <v>649900</v>
      </c>
      <c r="E76" s="7">
        <v>2400</v>
      </c>
      <c r="F76" s="4">
        <v>4</v>
      </c>
    </row>
    <row r="77" spans="3:6" x14ac:dyDescent="0.25">
      <c r="C77" s="4" t="s">
        <v>94</v>
      </c>
      <c r="D77" s="15">
        <v>564900</v>
      </c>
      <c r="E77" s="7">
        <v>2408</v>
      </c>
      <c r="F77" s="4">
        <v>4</v>
      </c>
    </row>
    <row r="78" spans="3:6" x14ac:dyDescent="0.25">
      <c r="C78" s="4" t="s">
        <v>38</v>
      </c>
      <c r="D78" s="15">
        <v>775000</v>
      </c>
      <c r="E78" s="7">
        <v>2468</v>
      </c>
      <c r="F78" s="4">
        <v>4</v>
      </c>
    </row>
    <row r="79" spans="3:6" x14ac:dyDescent="0.25">
      <c r="C79" s="4" t="s">
        <v>91</v>
      </c>
      <c r="D79" s="14">
        <v>550000</v>
      </c>
      <c r="E79" s="7">
        <v>2523</v>
      </c>
      <c r="F79" s="4">
        <v>4</v>
      </c>
    </row>
    <row r="80" spans="3:6" x14ac:dyDescent="0.25">
      <c r="C80" s="6" t="s">
        <v>102</v>
      </c>
      <c r="D80" s="15">
        <v>599900</v>
      </c>
      <c r="E80" s="7">
        <v>2548</v>
      </c>
      <c r="F80" s="4">
        <v>4</v>
      </c>
    </row>
    <row r="81" spans="3:6" x14ac:dyDescent="0.25">
      <c r="C81" s="4" t="s">
        <v>99</v>
      </c>
      <c r="D81" s="14">
        <v>590000</v>
      </c>
      <c r="E81" s="7">
        <v>2612</v>
      </c>
      <c r="F81" s="4">
        <v>4</v>
      </c>
    </row>
    <row r="82" spans="3:6" x14ac:dyDescent="0.25">
      <c r="C82" s="4" t="s">
        <v>107</v>
      </c>
      <c r="D82" s="14">
        <v>624900</v>
      </c>
      <c r="E82" s="7">
        <v>2685</v>
      </c>
      <c r="F82" s="4">
        <v>4</v>
      </c>
    </row>
    <row r="83" spans="3:6" x14ac:dyDescent="0.25">
      <c r="C83" s="8" t="s">
        <v>76</v>
      </c>
      <c r="D83" s="16">
        <v>469900</v>
      </c>
      <c r="E83" s="8">
        <v>2688</v>
      </c>
      <c r="F83" s="8">
        <v>3</v>
      </c>
    </row>
    <row r="84" spans="3:6" x14ac:dyDescent="0.25">
      <c r="C84" s="3" t="s">
        <v>43</v>
      </c>
      <c r="D84" s="15">
        <v>739900</v>
      </c>
      <c r="E84" s="7">
        <v>2705</v>
      </c>
      <c r="F84" s="4">
        <v>4</v>
      </c>
    </row>
    <row r="85" spans="3:6" x14ac:dyDescent="0.25">
      <c r="C85" s="4" t="s">
        <v>115</v>
      </c>
      <c r="D85" s="15">
        <v>689900</v>
      </c>
      <c r="E85" s="4">
        <v>2750</v>
      </c>
      <c r="F85" s="4">
        <v>5</v>
      </c>
    </row>
    <row r="86" spans="3:6" x14ac:dyDescent="0.25">
      <c r="C86" s="12" t="s">
        <v>114</v>
      </c>
      <c r="D86" s="17">
        <v>674900</v>
      </c>
      <c r="E86" s="4">
        <v>2798</v>
      </c>
      <c r="F86" s="4">
        <v>3</v>
      </c>
    </row>
    <row r="87" spans="3:6" x14ac:dyDescent="0.25">
      <c r="C87" s="4" t="s">
        <v>27</v>
      </c>
      <c r="D87" s="15">
        <v>799900</v>
      </c>
      <c r="E87" s="7">
        <v>2912</v>
      </c>
      <c r="F87" s="4">
        <v>4</v>
      </c>
    </row>
    <row r="88" spans="3:6" x14ac:dyDescent="0.25">
      <c r="C88" s="4" t="s">
        <v>112</v>
      </c>
      <c r="D88" s="15">
        <v>649900</v>
      </c>
      <c r="E88" s="7">
        <v>3000</v>
      </c>
      <c r="F88" s="4">
        <v>4</v>
      </c>
    </row>
    <row r="89" spans="3:6" x14ac:dyDescent="0.25">
      <c r="C89" s="4" t="s">
        <v>42</v>
      </c>
      <c r="D89" s="15">
        <v>749000</v>
      </c>
      <c r="E89" s="7">
        <v>3168</v>
      </c>
      <c r="F89" s="4">
        <v>4</v>
      </c>
    </row>
    <row r="90" spans="3:6" x14ac:dyDescent="0.25">
      <c r="C90" s="4" t="s">
        <v>37</v>
      </c>
      <c r="D90" s="15">
        <v>775000</v>
      </c>
      <c r="E90" s="4">
        <v>3213</v>
      </c>
      <c r="F90" s="4">
        <v>4</v>
      </c>
    </row>
    <row r="91" spans="3:6" x14ac:dyDescent="0.25">
      <c r="C91" s="4" t="s">
        <v>109</v>
      </c>
      <c r="D91" s="15">
        <v>644500</v>
      </c>
      <c r="E91" s="7">
        <v>3234</v>
      </c>
      <c r="F91" s="4">
        <v>4</v>
      </c>
    </row>
    <row r="92" spans="3:6" x14ac:dyDescent="0.25">
      <c r="C92" s="4" t="s">
        <v>88</v>
      </c>
      <c r="D92" s="14">
        <v>530000</v>
      </c>
      <c r="E92" s="7">
        <v>3240</v>
      </c>
      <c r="F92" s="4">
        <v>4</v>
      </c>
    </row>
    <row r="93" spans="3:6" x14ac:dyDescent="0.25">
      <c r="C93" s="4" t="s">
        <v>40</v>
      </c>
      <c r="D93" s="15">
        <v>750000</v>
      </c>
      <c r="E93" s="7">
        <v>3664</v>
      </c>
      <c r="F93" s="4">
        <v>4</v>
      </c>
    </row>
    <row r="94" spans="3:6" x14ac:dyDescent="0.25">
      <c r="C94" s="3" t="s">
        <v>25</v>
      </c>
      <c r="D94" s="15">
        <v>829900</v>
      </c>
      <c r="E94" s="7">
        <v>3722</v>
      </c>
      <c r="F94" s="4">
        <v>4</v>
      </c>
    </row>
    <row r="95" spans="3:6" x14ac:dyDescent="0.25">
      <c r="C95" s="4" t="s">
        <v>24</v>
      </c>
      <c r="D95" s="15">
        <v>875000</v>
      </c>
      <c r="E95" s="7">
        <v>3759</v>
      </c>
      <c r="F95" s="4">
        <v>4</v>
      </c>
    </row>
    <row r="96" spans="3:6" x14ac:dyDescent="0.25">
      <c r="C96" s="3" t="s">
        <v>29</v>
      </c>
      <c r="D96" s="15">
        <v>787500</v>
      </c>
      <c r="E96" s="7">
        <v>3846</v>
      </c>
      <c r="F96" s="4">
        <v>6</v>
      </c>
    </row>
    <row r="97" spans="3:6" x14ac:dyDescent="0.25">
      <c r="C97" s="3" t="s">
        <v>39</v>
      </c>
      <c r="D97" s="15">
        <v>775000</v>
      </c>
      <c r="E97" s="7">
        <v>3902</v>
      </c>
      <c r="F97" s="4">
        <v>4</v>
      </c>
    </row>
    <row r="98" spans="3:6" x14ac:dyDescent="0.25">
      <c r="C98" s="4" t="s">
        <v>22</v>
      </c>
      <c r="D98" s="15">
        <v>1190000</v>
      </c>
      <c r="E98" s="7">
        <v>4005</v>
      </c>
      <c r="F98" s="4">
        <v>4</v>
      </c>
    </row>
    <row r="99" spans="3:6" x14ac:dyDescent="0.25">
      <c r="C99" s="4" t="s">
        <v>20</v>
      </c>
      <c r="D99" s="15">
        <v>1399000</v>
      </c>
      <c r="E99" s="7">
        <v>4041</v>
      </c>
      <c r="F99" s="4">
        <v>4</v>
      </c>
    </row>
    <row r="100" spans="3:6" x14ac:dyDescent="0.25">
      <c r="C100" s="4" t="s">
        <v>28</v>
      </c>
      <c r="D100" s="15">
        <v>789000</v>
      </c>
      <c r="E100" s="4">
        <v>4672</v>
      </c>
      <c r="F100" s="4">
        <v>5</v>
      </c>
    </row>
    <row r="101" spans="3:6" x14ac:dyDescent="0.25">
      <c r="C101" s="4" t="s">
        <v>17</v>
      </c>
      <c r="D101" s="15">
        <v>129900</v>
      </c>
      <c r="E101" s="7">
        <v>5589</v>
      </c>
      <c r="F101" s="4">
        <v>4</v>
      </c>
    </row>
    <row r="102" spans="3:6" x14ac:dyDescent="0.25">
      <c r="C102" s="4" t="s">
        <v>23</v>
      </c>
      <c r="D102" s="15">
        <v>949000</v>
      </c>
      <c r="E102" s="4">
        <v>5677</v>
      </c>
      <c r="F102" s="4">
        <v>5</v>
      </c>
    </row>
    <row r="103" spans="3:6" x14ac:dyDescent="0.25">
      <c r="C103" s="10" t="s">
        <v>21</v>
      </c>
      <c r="D103" s="16">
        <v>1225000</v>
      </c>
      <c r="E103" s="9">
        <v>6614</v>
      </c>
      <c r="F103" s="8">
        <v>5</v>
      </c>
    </row>
  </sheetData>
  <mergeCells count="1">
    <mergeCell ref="I3:J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zoomScale="60" zoomScaleNormal="60" workbookViewId="0">
      <selection activeCell="D9" sqref="D9"/>
    </sheetView>
  </sheetViews>
  <sheetFormatPr defaultRowHeight="15" x14ac:dyDescent="0.25"/>
  <sheetData>
    <row r="1" spans="1:2" x14ac:dyDescent="0.25">
      <c r="A1" s="20" t="s">
        <v>10</v>
      </c>
      <c r="B1" s="20" t="s">
        <v>12</v>
      </c>
    </row>
    <row r="2" spans="1:2" x14ac:dyDescent="0.25">
      <c r="A2" s="24">
        <v>120000</v>
      </c>
      <c r="B2" s="18">
        <v>0</v>
      </c>
    </row>
    <row r="3" spans="1:2" x14ac:dyDescent="0.25">
      <c r="A3" s="24">
        <v>200000</v>
      </c>
      <c r="B3" s="18">
        <v>1</v>
      </c>
    </row>
    <row r="4" spans="1:2" x14ac:dyDescent="0.25">
      <c r="A4" s="24">
        <v>300000</v>
      </c>
      <c r="B4" s="18">
        <v>10</v>
      </c>
    </row>
    <row r="5" spans="1:2" x14ac:dyDescent="0.25">
      <c r="A5" s="24">
        <v>400000</v>
      </c>
      <c r="B5" s="18">
        <v>16</v>
      </c>
    </row>
    <row r="6" spans="1:2" x14ac:dyDescent="0.25">
      <c r="A6" s="24">
        <v>450000</v>
      </c>
      <c r="B6" s="18">
        <v>9</v>
      </c>
    </row>
    <row r="7" spans="1:2" x14ac:dyDescent="0.25">
      <c r="A7" s="24">
        <v>500000</v>
      </c>
      <c r="B7" s="18">
        <v>6</v>
      </c>
    </row>
    <row r="8" spans="1:2" x14ac:dyDescent="0.25">
      <c r="A8" s="24">
        <v>600000</v>
      </c>
      <c r="B8" s="18">
        <v>24</v>
      </c>
    </row>
    <row r="9" spans="1:2" x14ac:dyDescent="0.25">
      <c r="A9" s="24">
        <v>650000</v>
      </c>
      <c r="B9" s="18">
        <v>9</v>
      </c>
    </row>
    <row r="10" spans="1:2" x14ac:dyDescent="0.25">
      <c r="A10" s="24">
        <v>700000</v>
      </c>
      <c r="B10" s="18">
        <v>5</v>
      </c>
    </row>
    <row r="11" spans="1:2" x14ac:dyDescent="0.25">
      <c r="A11" s="24">
        <v>750000</v>
      </c>
      <c r="B11" s="18">
        <v>6</v>
      </c>
    </row>
    <row r="12" spans="1:2" x14ac:dyDescent="0.25">
      <c r="A12" s="24">
        <v>800000</v>
      </c>
      <c r="B12" s="18">
        <v>7</v>
      </c>
    </row>
    <row r="13" spans="1:2" x14ac:dyDescent="0.25">
      <c r="A13" s="24">
        <v>900000</v>
      </c>
      <c r="B13" s="18">
        <v>2</v>
      </c>
    </row>
    <row r="14" spans="1:2" x14ac:dyDescent="0.25">
      <c r="A14" s="24">
        <v>1000000</v>
      </c>
      <c r="B14" s="18">
        <v>1</v>
      </c>
    </row>
    <row r="15" spans="1:2" x14ac:dyDescent="0.25">
      <c r="A15" s="24">
        <v>1200000</v>
      </c>
      <c r="B15" s="18">
        <v>1</v>
      </c>
    </row>
    <row r="16" spans="1:2" x14ac:dyDescent="0.25">
      <c r="A16" s="24">
        <v>1500000</v>
      </c>
      <c r="B16" s="18">
        <v>3</v>
      </c>
    </row>
    <row r="17" spans="1:2" ht="15.75" thickBot="1" x14ac:dyDescent="0.3">
      <c r="A17" s="19" t="s">
        <v>11</v>
      </c>
      <c r="B17" s="19">
        <v>0</v>
      </c>
    </row>
  </sheetData>
  <sortState ref="A2:A16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="70" zoomScaleNormal="70" workbookViewId="0">
      <selection activeCell="D17" sqref="D17"/>
    </sheetView>
  </sheetViews>
  <sheetFormatPr defaultRowHeight="15" x14ac:dyDescent="0.25"/>
  <sheetData>
    <row r="1" spans="1:2" x14ac:dyDescent="0.25">
      <c r="A1" s="20" t="s">
        <v>14</v>
      </c>
      <c r="B1" s="20" t="s">
        <v>13</v>
      </c>
    </row>
    <row r="2" spans="1:2" x14ac:dyDescent="0.25">
      <c r="A2" s="24">
        <v>1</v>
      </c>
      <c r="B2" s="18">
        <v>3</v>
      </c>
    </row>
    <row r="3" spans="1:2" x14ac:dyDescent="0.25">
      <c r="A3" s="24">
        <v>2</v>
      </c>
      <c r="B3" s="18">
        <v>15</v>
      </c>
    </row>
    <row r="4" spans="1:2" x14ac:dyDescent="0.25">
      <c r="A4" s="24">
        <v>3</v>
      </c>
      <c r="B4" s="18">
        <v>28</v>
      </c>
    </row>
    <row r="5" spans="1:2" x14ac:dyDescent="0.25">
      <c r="A5" s="24">
        <v>4</v>
      </c>
      <c r="B5" s="18">
        <v>45</v>
      </c>
    </row>
    <row r="6" spans="1:2" x14ac:dyDescent="0.25">
      <c r="A6" s="24">
        <v>5</v>
      </c>
      <c r="B6" s="18">
        <v>8</v>
      </c>
    </row>
    <row r="7" spans="1:2" x14ac:dyDescent="0.25">
      <c r="A7" s="24">
        <v>6</v>
      </c>
      <c r="B7" s="18">
        <v>1</v>
      </c>
    </row>
    <row r="8" spans="1:2" ht="15.75" thickBot="1" x14ac:dyDescent="0.3">
      <c r="A8" s="19" t="s">
        <v>11</v>
      </c>
      <c r="B8" s="19">
        <v>0</v>
      </c>
    </row>
  </sheetData>
  <sortState ref="A2:A7">
    <sortCondition ref="A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zoomScale="80" zoomScaleNormal="80" workbookViewId="0">
      <selection activeCell="D125" sqref="D125"/>
    </sheetView>
  </sheetViews>
  <sheetFormatPr defaultRowHeight="15" x14ac:dyDescent="0.25"/>
  <cols>
    <col min="1" max="1" width="28.85546875" customWidth="1"/>
    <col min="2" max="2" width="17.7109375" customWidth="1"/>
    <col min="3" max="3" width="13.5703125" bestFit="1" customWidth="1"/>
    <col min="4" max="4" width="20.5703125" bestFit="1" customWidth="1"/>
  </cols>
  <sheetData>
    <row r="1" spans="1:4" x14ac:dyDescent="0.25">
      <c r="A1" s="35" t="s">
        <v>1</v>
      </c>
    </row>
    <row r="2" spans="1:4" x14ac:dyDescent="0.25">
      <c r="A2" s="36">
        <v>262000</v>
      </c>
      <c r="B2" s="37">
        <v>558523.50505050505</v>
      </c>
      <c r="C2" s="38">
        <f t="shared" ref="C2:C65" si="0">A2-B2</f>
        <v>-296523.50505050505</v>
      </c>
      <c r="D2" s="38">
        <f t="shared" ref="D2:D65" si="1">POWER(C2,2)</f>
        <v>87926189047.43689</v>
      </c>
    </row>
    <row r="3" spans="1:4" x14ac:dyDescent="0.25">
      <c r="A3" s="36">
        <v>310000</v>
      </c>
      <c r="B3" s="37">
        <v>558523.50505050505</v>
      </c>
      <c r="C3" s="38">
        <f t="shared" si="0"/>
        <v>-248523.50505050505</v>
      </c>
      <c r="D3" s="38">
        <f t="shared" si="1"/>
        <v>61763932562.588409</v>
      </c>
    </row>
    <row r="4" spans="1:4" x14ac:dyDescent="0.25">
      <c r="A4" s="36">
        <v>229900</v>
      </c>
      <c r="B4" s="37">
        <v>558523.50505050505</v>
      </c>
      <c r="C4" s="38">
        <f t="shared" si="0"/>
        <v>-328623.50505050505</v>
      </c>
      <c r="D4" s="38">
        <f t="shared" si="1"/>
        <v>107993408071.67932</v>
      </c>
    </row>
    <row r="5" spans="1:4" x14ac:dyDescent="0.25">
      <c r="A5" s="36">
        <v>219000</v>
      </c>
      <c r="B5" s="37">
        <v>558523.50505050505</v>
      </c>
      <c r="C5" s="38">
        <f t="shared" si="0"/>
        <v>-339523.50505050505</v>
      </c>
      <c r="D5" s="38">
        <f t="shared" si="1"/>
        <v>115276210481.78032</v>
      </c>
    </row>
    <row r="6" spans="1:4" x14ac:dyDescent="0.25">
      <c r="A6" s="36">
        <v>249900</v>
      </c>
      <c r="B6" s="37">
        <v>558523.50505050505</v>
      </c>
      <c r="C6" s="38">
        <f t="shared" si="0"/>
        <v>-308623.50505050505</v>
      </c>
      <c r="D6" s="38">
        <f t="shared" si="1"/>
        <v>95248467869.659119</v>
      </c>
    </row>
    <row r="7" spans="1:4" x14ac:dyDescent="0.25">
      <c r="A7" s="36">
        <v>259900</v>
      </c>
      <c r="B7" s="37">
        <v>558523.50505050505</v>
      </c>
      <c r="C7" s="38">
        <f t="shared" si="0"/>
        <v>-298623.50505050505</v>
      </c>
      <c r="D7" s="38">
        <f t="shared" si="1"/>
        <v>89175997768.649017</v>
      </c>
    </row>
    <row r="8" spans="1:4" x14ac:dyDescent="0.25">
      <c r="A8" s="36">
        <v>509000</v>
      </c>
      <c r="B8" s="37">
        <v>558523.50505050505</v>
      </c>
      <c r="C8" s="38">
        <f t="shared" si="0"/>
        <v>-49523.505050505046</v>
      </c>
      <c r="D8" s="38">
        <f t="shared" si="1"/>
        <v>2452577552.4873986</v>
      </c>
    </row>
    <row r="9" spans="1:4" x14ac:dyDescent="0.25">
      <c r="A9" s="36">
        <v>249750</v>
      </c>
      <c r="B9" s="37">
        <v>558523.50505050505</v>
      </c>
      <c r="C9" s="38">
        <f t="shared" si="0"/>
        <v>-308773.50505050505</v>
      </c>
      <c r="D9" s="38">
        <f t="shared" si="1"/>
        <v>95341077421.174271</v>
      </c>
    </row>
    <row r="10" spans="1:4" x14ac:dyDescent="0.25">
      <c r="A10" s="36">
        <v>262500</v>
      </c>
      <c r="B10" s="37">
        <v>558523.50505050505</v>
      </c>
      <c r="C10" s="38">
        <f t="shared" si="0"/>
        <v>-296023.50505050505</v>
      </c>
      <c r="D10" s="38">
        <f t="shared" si="1"/>
        <v>87629915542.386383</v>
      </c>
    </row>
    <row r="11" spans="1:4" x14ac:dyDescent="0.25">
      <c r="A11" s="36">
        <v>289900</v>
      </c>
      <c r="B11" s="37">
        <v>558523.50505050505</v>
      </c>
      <c r="C11" s="38">
        <f t="shared" si="0"/>
        <v>-268623.50505050505</v>
      </c>
      <c r="D11" s="38">
        <f t="shared" si="1"/>
        <v>72158587465.618713</v>
      </c>
    </row>
    <row r="12" spans="1:4" x14ac:dyDescent="0.25">
      <c r="A12" s="36">
        <v>275000</v>
      </c>
      <c r="B12" s="37">
        <v>558523.50505050505</v>
      </c>
      <c r="C12" s="38">
        <f t="shared" si="0"/>
        <v>-283523.50505050505</v>
      </c>
      <c r="D12" s="38">
        <f t="shared" si="1"/>
        <v>80385577916.123764</v>
      </c>
    </row>
    <row r="13" spans="1:4" x14ac:dyDescent="0.25">
      <c r="A13" s="36">
        <v>445000</v>
      </c>
      <c r="B13" s="37">
        <v>558523.50505050505</v>
      </c>
      <c r="C13" s="38">
        <f t="shared" si="0"/>
        <v>-113523.50505050505</v>
      </c>
      <c r="D13" s="38">
        <f t="shared" si="1"/>
        <v>12887586198.952045</v>
      </c>
    </row>
    <row r="14" spans="1:4" x14ac:dyDescent="0.25">
      <c r="A14" s="36">
        <v>315000</v>
      </c>
      <c r="B14" s="37">
        <v>558523.50505050505</v>
      </c>
      <c r="C14" s="38">
        <f t="shared" si="0"/>
        <v>-243523.50505050505</v>
      </c>
      <c r="D14" s="38">
        <f t="shared" si="1"/>
        <v>59303697512.083359</v>
      </c>
    </row>
    <row r="15" spans="1:4" x14ac:dyDescent="0.25">
      <c r="A15" s="36">
        <v>309900</v>
      </c>
      <c r="B15" s="37">
        <v>558523.50505050505</v>
      </c>
      <c r="C15" s="38">
        <f t="shared" si="0"/>
        <v>-248623.50505050505</v>
      </c>
      <c r="D15" s="38">
        <f t="shared" si="1"/>
        <v>61813647263.598511</v>
      </c>
    </row>
    <row r="16" spans="1:4" x14ac:dyDescent="0.25">
      <c r="A16" s="36">
        <v>289900</v>
      </c>
      <c r="B16" s="37">
        <v>558523.50505050505</v>
      </c>
      <c r="C16" s="38">
        <f t="shared" si="0"/>
        <v>-268623.50505050505</v>
      </c>
      <c r="D16" s="38">
        <f t="shared" si="1"/>
        <v>72158587465.618713</v>
      </c>
    </row>
    <row r="17" spans="1:4" x14ac:dyDescent="0.25">
      <c r="A17" s="36">
        <v>369900</v>
      </c>
      <c r="B17" s="37">
        <v>558523.50505050505</v>
      </c>
      <c r="C17" s="38">
        <f t="shared" si="0"/>
        <v>-188623.50505050505</v>
      </c>
      <c r="D17" s="38">
        <f t="shared" si="1"/>
        <v>35578826657.537903</v>
      </c>
    </row>
    <row r="18" spans="1:4" x14ac:dyDescent="0.25">
      <c r="A18" s="36">
        <v>399500</v>
      </c>
      <c r="B18" s="37">
        <v>558523.50505050505</v>
      </c>
      <c r="C18" s="38">
        <f t="shared" si="0"/>
        <v>-159023.50505050505</v>
      </c>
      <c r="D18" s="38">
        <f t="shared" si="1"/>
        <v>25288475158.548004</v>
      </c>
    </row>
    <row r="19" spans="1:4" x14ac:dyDescent="0.25">
      <c r="A19" s="36">
        <v>365000</v>
      </c>
      <c r="B19" s="37">
        <v>558523.50505050505</v>
      </c>
      <c r="C19" s="38">
        <f t="shared" si="0"/>
        <v>-193523.50505050505</v>
      </c>
      <c r="D19" s="38">
        <f t="shared" si="1"/>
        <v>37451347007.032852</v>
      </c>
    </row>
    <row r="20" spans="1:4" x14ac:dyDescent="0.25">
      <c r="A20" s="36">
        <v>398000</v>
      </c>
      <c r="B20" s="37">
        <v>558523.50505050505</v>
      </c>
      <c r="C20" s="38">
        <f t="shared" si="0"/>
        <v>-160523.50505050505</v>
      </c>
      <c r="D20" s="38">
        <f t="shared" si="1"/>
        <v>25767795673.69952</v>
      </c>
    </row>
    <row r="21" spans="1:4" x14ac:dyDescent="0.25">
      <c r="A21" s="36">
        <v>329000</v>
      </c>
      <c r="B21" s="37">
        <v>558523.50505050505</v>
      </c>
      <c r="C21" s="38">
        <f t="shared" si="0"/>
        <v>-229523.50505050505</v>
      </c>
      <c r="D21" s="38">
        <f t="shared" si="1"/>
        <v>52681039370.669212</v>
      </c>
    </row>
    <row r="22" spans="1:4" x14ac:dyDescent="0.25">
      <c r="A22" s="36">
        <v>429900</v>
      </c>
      <c r="B22" s="37">
        <v>558523.50505050505</v>
      </c>
      <c r="C22" s="38">
        <f t="shared" si="0"/>
        <v>-128623.50505050505</v>
      </c>
      <c r="D22" s="38">
        <f t="shared" si="1"/>
        <v>16544006051.477297</v>
      </c>
    </row>
    <row r="23" spans="1:4" x14ac:dyDescent="0.25">
      <c r="A23" s="36">
        <v>669000</v>
      </c>
      <c r="B23" s="37">
        <v>558523.50505050505</v>
      </c>
      <c r="C23" s="38">
        <f t="shared" si="0"/>
        <v>110476.49494949495</v>
      </c>
      <c r="D23" s="38">
        <f t="shared" si="1"/>
        <v>12205055936.325785</v>
      </c>
    </row>
    <row r="24" spans="1:4" x14ac:dyDescent="0.25">
      <c r="A24" s="36">
        <v>525000</v>
      </c>
      <c r="B24" s="37">
        <v>558523.50505050505</v>
      </c>
      <c r="C24" s="38">
        <f t="shared" si="0"/>
        <v>-33523.505050505046</v>
      </c>
      <c r="D24" s="38">
        <f t="shared" si="1"/>
        <v>1123825390.8712373</v>
      </c>
    </row>
    <row r="25" spans="1:4" x14ac:dyDescent="0.25">
      <c r="A25" s="36">
        <v>521000</v>
      </c>
      <c r="B25" s="37">
        <v>558523.50505050505</v>
      </c>
      <c r="C25" s="38">
        <f t="shared" si="0"/>
        <v>-37523.505050505046</v>
      </c>
      <c r="D25" s="38">
        <f t="shared" si="1"/>
        <v>1408013431.2752776</v>
      </c>
    </row>
    <row r="26" spans="1:4" x14ac:dyDescent="0.25">
      <c r="A26" s="36">
        <v>310000</v>
      </c>
      <c r="B26" s="37">
        <v>558523.50505050505</v>
      </c>
      <c r="C26" s="38">
        <f t="shared" si="0"/>
        <v>-248523.50505050505</v>
      </c>
      <c r="D26" s="38">
        <f t="shared" si="1"/>
        <v>61763932562.588409</v>
      </c>
    </row>
    <row r="27" spans="1:4" x14ac:dyDescent="0.25">
      <c r="A27" s="36">
        <v>320000</v>
      </c>
      <c r="B27" s="37">
        <v>558523.50505050505</v>
      </c>
      <c r="C27" s="38">
        <f t="shared" si="0"/>
        <v>-238523.50505050505</v>
      </c>
      <c r="D27" s="38">
        <f t="shared" si="1"/>
        <v>56893462461.578308</v>
      </c>
    </row>
    <row r="28" spans="1:4" x14ac:dyDescent="0.25">
      <c r="A28" s="36">
        <v>589999</v>
      </c>
      <c r="B28" s="37">
        <v>558523.50505050505</v>
      </c>
      <c r="C28" s="38">
        <f t="shared" si="0"/>
        <v>31475.494949494954</v>
      </c>
      <c r="D28" s="38">
        <f t="shared" si="1"/>
        <v>990706782.31568241</v>
      </c>
    </row>
    <row r="29" spans="1:4" x14ac:dyDescent="0.25">
      <c r="A29" s="36">
        <v>425000</v>
      </c>
      <c r="B29" s="37">
        <v>558523.50505050505</v>
      </c>
      <c r="C29" s="38">
        <f t="shared" si="0"/>
        <v>-133523.50505050505</v>
      </c>
      <c r="D29" s="38">
        <f t="shared" si="1"/>
        <v>17828526400.972248</v>
      </c>
    </row>
    <row r="30" spans="1:4" x14ac:dyDescent="0.25">
      <c r="A30" s="36">
        <v>434900</v>
      </c>
      <c r="B30" s="37">
        <v>558523.50505050505</v>
      </c>
      <c r="C30" s="38">
        <f t="shared" si="0"/>
        <v>-123623.50505050505</v>
      </c>
      <c r="D30" s="38">
        <f t="shared" si="1"/>
        <v>15282771000.972246</v>
      </c>
    </row>
    <row r="31" spans="1:4" x14ac:dyDescent="0.25">
      <c r="A31" s="36">
        <v>389900</v>
      </c>
      <c r="B31" s="37">
        <v>558523.50505050505</v>
      </c>
      <c r="C31" s="38">
        <f t="shared" si="0"/>
        <v>-168623.50505050505</v>
      </c>
      <c r="D31" s="38">
        <f t="shared" si="1"/>
        <v>28433886455.5177</v>
      </c>
    </row>
    <row r="32" spans="1:4" x14ac:dyDescent="0.25">
      <c r="A32" s="36">
        <v>411000</v>
      </c>
      <c r="B32" s="37">
        <v>558523.50505050505</v>
      </c>
      <c r="C32" s="38">
        <f t="shared" si="0"/>
        <v>-147523.50505050505</v>
      </c>
      <c r="D32" s="38">
        <f t="shared" si="1"/>
        <v>21763184542.386387</v>
      </c>
    </row>
    <row r="33" spans="1:4" x14ac:dyDescent="0.25">
      <c r="A33" s="36">
        <v>489900</v>
      </c>
      <c r="B33" s="37">
        <v>558523.50505050505</v>
      </c>
      <c r="C33" s="38">
        <f t="shared" si="0"/>
        <v>-68623.505050505046</v>
      </c>
      <c r="D33" s="38">
        <f t="shared" si="1"/>
        <v>4709185445.4166918</v>
      </c>
    </row>
    <row r="34" spans="1:4" x14ac:dyDescent="0.25">
      <c r="A34" s="36">
        <v>360000</v>
      </c>
      <c r="B34" s="37">
        <v>558523.50505050505</v>
      </c>
      <c r="C34" s="38">
        <f t="shared" si="0"/>
        <v>-198523.50505050505</v>
      </c>
      <c r="D34" s="38">
        <f t="shared" si="1"/>
        <v>39411582057.537903</v>
      </c>
    </row>
    <row r="35" spans="1:4" x14ac:dyDescent="0.25">
      <c r="A35" s="36">
        <v>585000</v>
      </c>
      <c r="B35" s="37">
        <v>558523.50505050505</v>
      </c>
      <c r="C35" s="38">
        <f t="shared" si="0"/>
        <v>26476.494949494954</v>
      </c>
      <c r="D35" s="38">
        <f t="shared" si="1"/>
        <v>701004784.81063187</v>
      </c>
    </row>
    <row r="36" spans="1:4" x14ac:dyDescent="0.25">
      <c r="A36" s="36">
        <v>364900</v>
      </c>
      <c r="B36" s="37">
        <v>558523.50505050505</v>
      </c>
      <c r="C36" s="38">
        <f t="shared" si="0"/>
        <v>-193623.50505050505</v>
      </c>
      <c r="D36" s="38">
        <f t="shared" si="1"/>
        <v>37490061708.042953</v>
      </c>
    </row>
    <row r="37" spans="1:4" x14ac:dyDescent="0.25">
      <c r="A37" s="36">
        <v>560000</v>
      </c>
      <c r="B37" s="37">
        <v>558523.50505050505</v>
      </c>
      <c r="C37" s="38">
        <f t="shared" si="0"/>
        <v>1476.4949494949542</v>
      </c>
      <c r="D37" s="38">
        <f t="shared" si="1"/>
        <v>2180037.3358841073</v>
      </c>
    </row>
    <row r="38" spans="1:4" x14ac:dyDescent="0.25">
      <c r="A38" s="36">
        <v>575000</v>
      </c>
      <c r="B38" s="37">
        <v>558523.50505050505</v>
      </c>
      <c r="C38" s="38">
        <f t="shared" si="0"/>
        <v>16476.494949494954</v>
      </c>
      <c r="D38" s="38">
        <f t="shared" si="1"/>
        <v>271474885.82073271</v>
      </c>
    </row>
    <row r="39" spans="1:4" x14ac:dyDescent="0.25">
      <c r="A39" s="36">
        <v>599000</v>
      </c>
      <c r="B39" s="37">
        <v>558523.50505050505</v>
      </c>
      <c r="C39" s="38">
        <f t="shared" si="0"/>
        <v>40476.494949494954</v>
      </c>
      <c r="D39" s="38">
        <f t="shared" si="1"/>
        <v>1638346643.3964906</v>
      </c>
    </row>
    <row r="40" spans="1:4" x14ac:dyDescent="0.25">
      <c r="A40" s="36">
        <v>649900</v>
      </c>
      <c r="B40" s="37">
        <v>558523.50505050505</v>
      </c>
      <c r="C40" s="38">
        <f t="shared" si="0"/>
        <v>91376.494949494954</v>
      </c>
      <c r="D40" s="38">
        <f t="shared" si="1"/>
        <v>8349663829.2550764</v>
      </c>
    </row>
    <row r="41" spans="1:4" x14ac:dyDescent="0.25">
      <c r="A41" s="36">
        <v>319900</v>
      </c>
      <c r="B41" s="37">
        <v>558523.50505050505</v>
      </c>
      <c r="C41" s="38">
        <f t="shared" si="0"/>
        <v>-238623.50505050505</v>
      </c>
      <c r="D41" s="38">
        <f t="shared" si="1"/>
        <v>56941177162.588409</v>
      </c>
    </row>
    <row r="42" spans="1:4" x14ac:dyDescent="0.25">
      <c r="A42" s="36">
        <v>445000</v>
      </c>
      <c r="B42" s="37">
        <v>558523.50505050505</v>
      </c>
      <c r="C42" s="38">
        <f t="shared" si="0"/>
        <v>-113523.50505050505</v>
      </c>
      <c r="D42" s="38">
        <f t="shared" si="1"/>
        <v>12887586198.952045</v>
      </c>
    </row>
    <row r="43" spans="1:4" x14ac:dyDescent="0.25">
      <c r="A43" s="36">
        <v>529000</v>
      </c>
      <c r="B43" s="37">
        <v>558523.50505050505</v>
      </c>
      <c r="C43" s="38">
        <f t="shared" si="0"/>
        <v>-29523.505050505046</v>
      </c>
      <c r="D43" s="38">
        <f t="shared" si="1"/>
        <v>871637350.46719694</v>
      </c>
    </row>
    <row r="44" spans="1:4" x14ac:dyDescent="0.25">
      <c r="A44" s="36">
        <v>419900</v>
      </c>
      <c r="B44" s="37">
        <v>558523.50505050505</v>
      </c>
      <c r="C44" s="38">
        <f t="shared" si="0"/>
        <v>-138623.50505050505</v>
      </c>
      <c r="D44" s="38">
        <f t="shared" si="1"/>
        <v>19216476152.487396</v>
      </c>
    </row>
    <row r="45" spans="1:4" x14ac:dyDescent="0.25">
      <c r="A45" s="36">
        <v>699900</v>
      </c>
      <c r="B45" s="37">
        <v>558523.50505050505</v>
      </c>
      <c r="C45" s="38">
        <f t="shared" si="0"/>
        <v>141376.49494949495</v>
      </c>
      <c r="D45" s="38">
        <f t="shared" si="1"/>
        <v>19987313324.204571</v>
      </c>
    </row>
    <row r="46" spans="1:4" x14ac:dyDescent="0.25">
      <c r="A46" s="36">
        <v>1500000</v>
      </c>
      <c r="B46" s="37">
        <v>558523.50505050505</v>
      </c>
      <c r="C46" s="38">
        <f t="shared" si="0"/>
        <v>941476.49494949495</v>
      </c>
      <c r="D46" s="38">
        <f t="shared" si="1"/>
        <v>886377990542.38635</v>
      </c>
    </row>
    <row r="47" spans="1:4" x14ac:dyDescent="0.25">
      <c r="A47" s="36">
        <v>434000</v>
      </c>
      <c r="B47" s="37">
        <v>558523.50505050505</v>
      </c>
      <c r="C47" s="38">
        <f t="shared" si="0"/>
        <v>-124523.50505050505</v>
      </c>
      <c r="D47" s="38">
        <f t="shared" si="1"/>
        <v>15506103310.063156</v>
      </c>
    </row>
    <row r="48" spans="1:4" x14ac:dyDescent="0.25">
      <c r="A48" s="36">
        <v>520000</v>
      </c>
      <c r="B48" s="37">
        <v>558523.50505050505</v>
      </c>
      <c r="C48" s="38">
        <f t="shared" si="0"/>
        <v>-38523.505050505046</v>
      </c>
      <c r="D48" s="38">
        <f t="shared" si="1"/>
        <v>1484060441.3762877</v>
      </c>
    </row>
    <row r="49" spans="1:4" x14ac:dyDescent="0.25">
      <c r="A49" s="36">
        <v>469000</v>
      </c>
      <c r="B49" s="37">
        <v>558523.50505050505</v>
      </c>
      <c r="C49" s="38">
        <f t="shared" si="0"/>
        <v>-89523.505050505046</v>
      </c>
      <c r="D49" s="38">
        <f t="shared" si="1"/>
        <v>8014457956.5278025</v>
      </c>
    </row>
    <row r="50" spans="1:4" x14ac:dyDescent="0.25">
      <c r="A50" s="36">
        <v>699900</v>
      </c>
      <c r="B50" s="37">
        <v>558523.50505050505</v>
      </c>
      <c r="C50" s="38">
        <f t="shared" si="0"/>
        <v>141376.49494949495</v>
      </c>
      <c r="D50" s="38">
        <f t="shared" si="1"/>
        <v>19987313324.204571</v>
      </c>
    </row>
    <row r="51" spans="1:4" x14ac:dyDescent="0.25">
      <c r="A51" s="36">
        <v>749900</v>
      </c>
      <c r="B51" s="37">
        <v>558523.50505050505</v>
      </c>
      <c r="C51" s="38">
        <f t="shared" si="0"/>
        <v>191376.49494949495</v>
      </c>
      <c r="D51" s="38">
        <f t="shared" si="1"/>
        <v>36624962819.154068</v>
      </c>
    </row>
    <row r="52" spans="1:4" x14ac:dyDescent="0.25">
      <c r="A52" s="36">
        <v>599900</v>
      </c>
      <c r="B52" s="37">
        <v>558523.50505050505</v>
      </c>
      <c r="C52" s="38">
        <f t="shared" si="0"/>
        <v>41376.494949494954</v>
      </c>
      <c r="D52" s="38">
        <f t="shared" si="1"/>
        <v>1712014334.3055816</v>
      </c>
    </row>
    <row r="53" spans="1:4" x14ac:dyDescent="0.25">
      <c r="A53" s="36">
        <v>500000</v>
      </c>
      <c r="B53" s="37">
        <v>558523.50505050505</v>
      </c>
      <c r="C53" s="38">
        <f t="shared" si="0"/>
        <v>-58523.505050505046</v>
      </c>
      <c r="D53" s="38">
        <f t="shared" si="1"/>
        <v>3425000643.3964896</v>
      </c>
    </row>
    <row r="54" spans="1:4" x14ac:dyDescent="0.25">
      <c r="A54" s="36">
        <v>469900</v>
      </c>
      <c r="B54" s="37">
        <v>558523.50505050505</v>
      </c>
      <c r="C54" s="38">
        <f t="shared" si="0"/>
        <v>-88623.505050505046</v>
      </c>
      <c r="D54" s="38">
        <f t="shared" si="1"/>
        <v>7854125647.4368935</v>
      </c>
    </row>
    <row r="55" spans="1:4" x14ac:dyDescent="0.25">
      <c r="A55" s="36">
        <v>643800</v>
      </c>
      <c r="B55" s="37">
        <v>558523.50505050505</v>
      </c>
      <c r="C55" s="38">
        <f t="shared" si="0"/>
        <v>85276.494949494954</v>
      </c>
      <c r="D55" s="38">
        <f t="shared" si="1"/>
        <v>7272080590.8712387</v>
      </c>
    </row>
    <row r="56" spans="1:4" x14ac:dyDescent="0.25">
      <c r="A56" s="36">
        <v>724990</v>
      </c>
      <c r="B56" s="37">
        <v>558523.50505050505</v>
      </c>
      <c r="C56" s="38">
        <f t="shared" si="0"/>
        <v>166466.49494949495</v>
      </c>
      <c r="D56" s="38">
        <f t="shared" si="1"/>
        <v>27711093940.770229</v>
      </c>
    </row>
    <row r="57" spans="1:4" x14ac:dyDescent="0.25">
      <c r="A57" s="36">
        <v>590000</v>
      </c>
      <c r="B57" s="37">
        <v>558523.50505050505</v>
      </c>
      <c r="C57" s="38">
        <f t="shared" si="0"/>
        <v>31476.494949494954</v>
      </c>
      <c r="D57" s="38">
        <f t="shared" si="1"/>
        <v>990769734.30558133</v>
      </c>
    </row>
    <row r="58" spans="1:4" x14ac:dyDescent="0.25">
      <c r="A58" s="36">
        <v>394000</v>
      </c>
      <c r="B58" s="37">
        <v>558523.50505050505</v>
      </c>
      <c r="C58" s="38">
        <f t="shared" si="0"/>
        <v>-164523.50505050505</v>
      </c>
      <c r="D58" s="38">
        <f t="shared" si="1"/>
        <v>27067983714.103558</v>
      </c>
    </row>
    <row r="59" spans="1:4" x14ac:dyDescent="0.25">
      <c r="A59" s="36">
        <v>619900</v>
      </c>
      <c r="B59" s="37">
        <v>558523.50505050505</v>
      </c>
      <c r="C59" s="38">
        <f t="shared" si="0"/>
        <v>61376.494949494954</v>
      </c>
      <c r="D59" s="38">
        <f t="shared" si="1"/>
        <v>3767074132.2853794</v>
      </c>
    </row>
    <row r="60" spans="1:4" x14ac:dyDescent="0.25">
      <c r="A60" s="36">
        <v>520000</v>
      </c>
      <c r="B60" s="37">
        <v>558523.50505050505</v>
      </c>
      <c r="C60" s="38">
        <f t="shared" si="0"/>
        <v>-38523.505050505046</v>
      </c>
      <c r="D60" s="38">
        <f t="shared" si="1"/>
        <v>1484060441.3762877</v>
      </c>
    </row>
    <row r="61" spans="1:4" x14ac:dyDescent="0.25">
      <c r="A61" s="36">
        <v>399900</v>
      </c>
      <c r="B61" s="37">
        <v>558523.50505050505</v>
      </c>
      <c r="C61" s="38">
        <f t="shared" si="0"/>
        <v>-158623.50505050505</v>
      </c>
      <c r="D61" s="38">
        <f t="shared" si="1"/>
        <v>25161416354.507599</v>
      </c>
    </row>
    <row r="62" spans="1:4" x14ac:dyDescent="0.25">
      <c r="A62" s="36">
        <v>525000</v>
      </c>
      <c r="B62" s="37">
        <v>558523.50505050505</v>
      </c>
      <c r="C62" s="38">
        <f t="shared" si="0"/>
        <v>-33523.505050505046</v>
      </c>
      <c r="D62" s="38">
        <f t="shared" si="1"/>
        <v>1123825390.8712373</v>
      </c>
    </row>
    <row r="63" spans="1:4" x14ac:dyDescent="0.25">
      <c r="A63" s="36">
        <v>550000</v>
      </c>
      <c r="B63" s="37">
        <v>558523.50505050505</v>
      </c>
      <c r="C63" s="38">
        <f t="shared" si="0"/>
        <v>-8523.5050505050458</v>
      </c>
      <c r="D63" s="38">
        <f t="shared" si="1"/>
        <v>72650138.345985025</v>
      </c>
    </row>
    <row r="64" spans="1:4" x14ac:dyDescent="0.25">
      <c r="A64" s="36">
        <v>609999</v>
      </c>
      <c r="B64" s="37">
        <v>558523.50505050505</v>
      </c>
      <c r="C64" s="38">
        <f t="shared" si="0"/>
        <v>51475.494949494954</v>
      </c>
      <c r="D64" s="38">
        <f t="shared" si="1"/>
        <v>2649726580.2954807</v>
      </c>
    </row>
    <row r="65" spans="1:4" x14ac:dyDescent="0.25">
      <c r="A65" s="36">
        <v>559900</v>
      </c>
      <c r="B65" s="37">
        <v>558523.50505050505</v>
      </c>
      <c r="C65" s="38">
        <f t="shared" si="0"/>
        <v>1376.4949494949542</v>
      </c>
      <c r="D65" s="38">
        <f t="shared" si="1"/>
        <v>1894738.3459851164</v>
      </c>
    </row>
    <row r="66" spans="1:4" x14ac:dyDescent="0.25">
      <c r="A66" s="36">
        <v>539900</v>
      </c>
      <c r="B66" s="37">
        <v>558523.50505050505</v>
      </c>
      <c r="C66" s="38">
        <f t="shared" ref="C66:C101" si="2">A66-B66</f>
        <v>-18623.505050505046</v>
      </c>
      <c r="D66" s="38">
        <f t="shared" ref="D66:D101" si="3">POWER(C66,2)</f>
        <v>346834940.36618698</v>
      </c>
    </row>
    <row r="67" spans="1:4" x14ac:dyDescent="0.25">
      <c r="A67" s="36">
        <v>709000</v>
      </c>
      <c r="B67" s="37">
        <v>558523.50505050505</v>
      </c>
      <c r="C67" s="38">
        <f t="shared" si="2"/>
        <v>150476.49494949495</v>
      </c>
      <c r="D67" s="38">
        <f t="shared" si="3"/>
        <v>22643175532.285381</v>
      </c>
    </row>
    <row r="68" spans="1:4" x14ac:dyDescent="0.25">
      <c r="A68" s="36">
        <v>615000</v>
      </c>
      <c r="B68" s="37">
        <v>558523.50505050505</v>
      </c>
      <c r="C68" s="38">
        <f t="shared" si="2"/>
        <v>56476.494949494954</v>
      </c>
      <c r="D68" s="38">
        <f t="shared" si="3"/>
        <v>3189594481.7803292</v>
      </c>
    </row>
    <row r="69" spans="1:4" x14ac:dyDescent="0.25">
      <c r="A69" s="36">
        <v>799999</v>
      </c>
      <c r="B69" s="37">
        <v>558523.50505050505</v>
      </c>
      <c r="C69" s="38">
        <f t="shared" si="2"/>
        <v>241475.49494949495</v>
      </c>
      <c r="D69" s="38">
        <f t="shared" si="3"/>
        <v>58310414661.103561</v>
      </c>
    </row>
    <row r="70" spans="1:4" x14ac:dyDescent="0.25">
      <c r="A70" s="36">
        <v>449000</v>
      </c>
      <c r="B70" s="37">
        <v>558523.50505050505</v>
      </c>
      <c r="C70" s="38">
        <f t="shared" si="2"/>
        <v>-109523.50505050505</v>
      </c>
      <c r="D70" s="38">
        <f t="shared" si="3"/>
        <v>11995398158.548004</v>
      </c>
    </row>
    <row r="71" spans="1:4" x14ac:dyDescent="0.25">
      <c r="A71" s="36">
        <v>600000</v>
      </c>
      <c r="B71" s="37">
        <v>558523.50505050505</v>
      </c>
      <c r="C71" s="38">
        <f t="shared" si="2"/>
        <v>41476.494949494954</v>
      </c>
      <c r="D71" s="38">
        <f t="shared" si="3"/>
        <v>1720299633.2954805</v>
      </c>
    </row>
    <row r="72" spans="1:4" x14ac:dyDescent="0.25">
      <c r="A72" s="36">
        <v>499990</v>
      </c>
      <c r="B72" s="37">
        <v>558523.50505050505</v>
      </c>
      <c r="C72" s="38">
        <f t="shared" si="2"/>
        <v>-58533.505050505046</v>
      </c>
      <c r="D72" s="38">
        <f t="shared" si="3"/>
        <v>3426171213.4974995</v>
      </c>
    </row>
    <row r="73" spans="1:4" x14ac:dyDescent="0.25">
      <c r="A73" s="36">
        <v>524900</v>
      </c>
      <c r="B73" s="37">
        <v>558523.50505050505</v>
      </c>
      <c r="C73" s="38">
        <f t="shared" si="2"/>
        <v>-33623.505050505046</v>
      </c>
      <c r="D73" s="38">
        <f t="shared" si="3"/>
        <v>1130540091.8813384</v>
      </c>
    </row>
    <row r="74" spans="1:4" x14ac:dyDescent="0.25">
      <c r="A74" s="36">
        <v>649900</v>
      </c>
      <c r="B74" s="37">
        <v>558523.50505050505</v>
      </c>
      <c r="C74" s="38">
        <f t="shared" si="2"/>
        <v>91376.494949494954</v>
      </c>
      <c r="D74" s="38">
        <f t="shared" si="3"/>
        <v>8349663829.2550764</v>
      </c>
    </row>
    <row r="75" spans="1:4" x14ac:dyDescent="0.25">
      <c r="A75" s="36">
        <v>564900</v>
      </c>
      <c r="B75" s="37">
        <v>558523.50505050505</v>
      </c>
      <c r="C75" s="38">
        <f t="shared" si="2"/>
        <v>6376.4949494949542</v>
      </c>
      <c r="D75" s="38">
        <f t="shared" si="3"/>
        <v>40659687.840934657</v>
      </c>
    </row>
    <row r="76" spans="1:4" x14ac:dyDescent="0.25">
      <c r="A76" s="36">
        <v>775000</v>
      </c>
      <c r="B76" s="37">
        <v>558523.50505050505</v>
      </c>
      <c r="C76" s="38">
        <f t="shared" si="2"/>
        <v>216476.49494949495</v>
      </c>
      <c r="D76" s="38">
        <f t="shared" si="3"/>
        <v>46862072865.618713</v>
      </c>
    </row>
    <row r="77" spans="1:4" x14ac:dyDescent="0.25">
      <c r="A77" s="36">
        <v>550000</v>
      </c>
      <c r="B77" s="37">
        <v>558523.50505050505</v>
      </c>
      <c r="C77" s="38">
        <f t="shared" si="2"/>
        <v>-8523.5050505050458</v>
      </c>
      <c r="D77" s="38">
        <f t="shared" si="3"/>
        <v>72650138.345985025</v>
      </c>
    </row>
    <row r="78" spans="1:4" x14ac:dyDescent="0.25">
      <c r="A78" s="36">
        <v>599900</v>
      </c>
      <c r="B78" s="37">
        <v>558523.50505050505</v>
      </c>
      <c r="C78" s="38">
        <f t="shared" si="2"/>
        <v>41376.494949494954</v>
      </c>
      <c r="D78" s="38">
        <f t="shared" si="3"/>
        <v>1712014334.3055816</v>
      </c>
    </row>
    <row r="79" spans="1:4" x14ac:dyDescent="0.25">
      <c r="A79" s="36">
        <v>590000</v>
      </c>
      <c r="B79" s="37">
        <v>558523.50505050505</v>
      </c>
      <c r="C79" s="38">
        <f t="shared" si="2"/>
        <v>31476.494949494954</v>
      </c>
      <c r="D79" s="38">
        <f t="shared" si="3"/>
        <v>990769734.30558133</v>
      </c>
    </row>
    <row r="80" spans="1:4" x14ac:dyDescent="0.25">
      <c r="A80" s="36">
        <v>624900</v>
      </c>
      <c r="B80" s="37">
        <v>558523.50505050505</v>
      </c>
      <c r="C80" s="38">
        <f t="shared" si="2"/>
        <v>66376.494949494954</v>
      </c>
      <c r="D80" s="38">
        <f t="shared" si="3"/>
        <v>4405839081.7803288</v>
      </c>
    </row>
    <row r="81" spans="1:4" x14ac:dyDescent="0.25">
      <c r="A81" s="36">
        <v>469900</v>
      </c>
      <c r="B81" s="37">
        <v>558523.50505050505</v>
      </c>
      <c r="C81" s="38">
        <f t="shared" si="2"/>
        <v>-88623.505050505046</v>
      </c>
      <c r="D81" s="38">
        <f t="shared" si="3"/>
        <v>7854125647.4368935</v>
      </c>
    </row>
    <row r="82" spans="1:4" x14ac:dyDescent="0.25">
      <c r="A82" s="36">
        <v>739900</v>
      </c>
      <c r="B82" s="37">
        <v>558523.50505050505</v>
      </c>
      <c r="C82" s="38">
        <f t="shared" si="2"/>
        <v>181376.49494949495</v>
      </c>
      <c r="D82" s="38">
        <f t="shared" si="3"/>
        <v>32897432920.164169</v>
      </c>
    </row>
    <row r="83" spans="1:4" x14ac:dyDescent="0.25">
      <c r="A83" s="36">
        <v>689900</v>
      </c>
      <c r="B83" s="37">
        <v>558523.50505050505</v>
      </c>
      <c r="C83" s="38">
        <f t="shared" si="2"/>
        <v>131376.49494949495</v>
      </c>
      <c r="D83" s="38">
        <f t="shared" si="3"/>
        <v>17259783425.214672</v>
      </c>
    </row>
    <row r="84" spans="1:4" x14ac:dyDescent="0.25">
      <c r="A84" s="36">
        <v>674900</v>
      </c>
      <c r="B84" s="37">
        <v>558523.50505050505</v>
      </c>
      <c r="C84" s="38">
        <f t="shared" si="2"/>
        <v>116376.49494949495</v>
      </c>
      <c r="D84" s="38">
        <f t="shared" si="3"/>
        <v>13543488576.729824</v>
      </c>
    </row>
    <row r="85" spans="1:4" x14ac:dyDescent="0.25">
      <c r="A85" s="36">
        <v>799900</v>
      </c>
      <c r="B85" s="37">
        <v>558523.50505050505</v>
      </c>
      <c r="C85" s="38">
        <f t="shared" si="2"/>
        <v>241376.49494949495</v>
      </c>
      <c r="D85" s="38">
        <f t="shared" si="3"/>
        <v>58262612314.103561</v>
      </c>
    </row>
    <row r="86" spans="1:4" x14ac:dyDescent="0.25">
      <c r="A86" s="36">
        <v>649900</v>
      </c>
      <c r="B86" s="37">
        <v>558523.50505050505</v>
      </c>
      <c r="C86" s="38">
        <f t="shared" si="2"/>
        <v>91376.494949494954</v>
      </c>
      <c r="D86" s="38">
        <f t="shared" si="3"/>
        <v>8349663829.2550764</v>
      </c>
    </row>
    <row r="87" spans="1:4" x14ac:dyDescent="0.25">
      <c r="A87" s="36">
        <v>749000</v>
      </c>
      <c r="B87" s="37">
        <v>558523.50505050505</v>
      </c>
      <c r="C87" s="38">
        <f t="shared" si="2"/>
        <v>190476.49494949495</v>
      </c>
      <c r="D87" s="38">
        <f t="shared" si="3"/>
        <v>36281295128.24498</v>
      </c>
    </row>
    <row r="88" spans="1:4" x14ac:dyDescent="0.25">
      <c r="A88" s="36">
        <v>775000</v>
      </c>
      <c r="B88" s="37">
        <v>558523.50505050505</v>
      </c>
      <c r="C88" s="38">
        <f t="shared" si="2"/>
        <v>216476.49494949495</v>
      </c>
      <c r="D88" s="38">
        <f t="shared" si="3"/>
        <v>46862072865.618713</v>
      </c>
    </row>
    <row r="89" spans="1:4" x14ac:dyDescent="0.25">
      <c r="A89" s="36">
        <v>644500</v>
      </c>
      <c r="B89" s="37">
        <v>558523.50505050505</v>
      </c>
      <c r="C89" s="38">
        <f t="shared" si="2"/>
        <v>85976.494949494954</v>
      </c>
      <c r="D89" s="38">
        <f t="shared" si="3"/>
        <v>7391957683.8005314</v>
      </c>
    </row>
    <row r="90" spans="1:4" x14ac:dyDescent="0.25">
      <c r="A90" s="36">
        <v>530000</v>
      </c>
      <c r="B90" s="37">
        <v>558523.50505050505</v>
      </c>
      <c r="C90" s="38">
        <f t="shared" si="2"/>
        <v>-28523.505050505046</v>
      </c>
      <c r="D90" s="38">
        <f t="shared" si="3"/>
        <v>813590340.36618686</v>
      </c>
    </row>
    <row r="91" spans="1:4" x14ac:dyDescent="0.25">
      <c r="A91" s="36">
        <v>750000</v>
      </c>
      <c r="B91" s="37">
        <v>558523.50505050505</v>
      </c>
      <c r="C91" s="38">
        <f t="shared" si="2"/>
        <v>191476.49494949495</v>
      </c>
      <c r="D91" s="38">
        <f t="shared" si="3"/>
        <v>36663248118.143967</v>
      </c>
    </row>
    <row r="92" spans="1:4" x14ac:dyDescent="0.25">
      <c r="A92" s="36">
        <v>829900</v>
      </c>
      <c r="B92" s="37">
        <v>558523.50505050505</v>
      </c>
      <c r="C92" s="38">
        <f t="shared" si="2"/>
        <v>271376.49494949495</v>
      </c>
      <c r="D92" s="38">
        <f t="shared" si="3"/>
        <v>73645202011.073257</v>
      </c>
    </row>
    <row r="93" spans="1:4" x14ac:dyDescent="0.25">
      <c r="A93" s="36">
        <v>875000</v>
      </c>
      <c r="B93" s="37">
        <v>558523.50505050505</v>
      </c>
      <c r="C93" s="38">
        <f t="shared" si="2"/>
        <v>316476.49494949495</v>
      </c>
      <c r="D93" s="38">
        <f t="shared" si="3"/>
        <v>100157371855.5177</v>
      </c>
    </row>
    <row r="94" spans="1:4" x14ac:dyDescent="0.25">
      <c r="A94" s="36">
        <v>787500</v>
      </c>
      <c r="B94" s="37">
        <v>558523.50505050505</v>
      </c>
      <c r="C94" s="38">
        <f t="shared" si="2"/>
        <v>228976.49494949495</v>
      </c>
      <c r="D94" s="38">
        <f t="shared" si="3"/>
        <v>52430235239.356087</v>
      </c>
    </row>
    <row r="95" spans="1:4" x14ac:dyDescent="0.25">
      <c r="A95" s="36">
        <v>775000</v>
      </c>
      <c r="B95" s="37">
        <v>558523.50505050505</v>
      </c>
      <c r="C95" s="38">
        <f t="shared" si="2"/>
        <v>216476.49494949495</v>
      </c>
      <c r="D95" s="38">
        <f t="shared" si="3"/>
        <v>46862072865.618713</v>
      </c>
    </row>
    <row r="96" spans="1:4" x14ac:dyDescent="0.25">
      <c r="A96" s="36">
        <v>1190000</v>
      </c>
      <c r="B96" s="37">
        <v>558523.50505050505</v>
      </c>
      <c r="C96" s="38">
        <f t="shared" si="2"/>
        <v>631476.49494949495</v>
      </c>
      <c r="D96" s="38">
        <f t="shared" si="3"/>
        <v>398762563673.69952</v>
      </c>
    </row>
    <row r="97" spans="1:4" x14ac:dyDescent="0.25">
      <c r="A97" s="36">
        <v>1399000</v>
      </c>
      <c r="B97" s="37">
        <v>558523.50505050505</v>
      </c>
      <c r="C97" s="38">
        <f t="shared" si="2"/>
        <v>840476.49494949495</v>
      </c>
      <c r="D97" s="38">
        <f t="shared" si="3"/>
        <v>706400738562.58838</v>
      </c>
    </row>
    <row r="98" spans="1:4" x14ac:dyDescent="0.25">
      <c r="A98" s="36">
        <v>789000</v>
      </c>
      <c r="B98" s="37">
        <v>558523.50505050505</v>
      </c>
      <c r="C98" s="38">
        <f t="shared" si="2"/>
        <v>230476.49494949495</v>
      </c>
      <c r="D98" s="38">
        <f t="shared" si="3"/>
        <v>53119414724.204575</v>
      </c>
    </row>
    <row r="99" spans="1:4" x14ac:dyDescent="0.25">
      <c r="A99" s="36">
        <v>129900</v>
      </c>
      <c r="B99" s="37">
        <v>558523.50505050505</v>
      </c>
      <c r="C99" s="38">
        <f t="shared" si="2"/>
        <v>-428623.50505050505</v>
      </c>
      <c r="D99" s="38">
        <f t="shared" si="3"/>
        <v>183718109081.78033</v>
      </c>
    </row>
    <row r="100" spans="1:4" x14ac:dyDescent="0.25">
      <c r="A100" s="36">
        <v>949000</v>
      </c>
      <c r="B100" s="37">
        <v>558523.50505050505</v>
      </c>
      <c r="C100" s="38">
        <f t="shared" si="2"/>
        <v>390476.49494949495</v>
      </c>
      <c r="D100" s="38">
        <f t="shared" si="3"/>
        <v>152471893108.04297</v>
      </c>
    </row>
    <row r="101" spans="1:4" x14ac:dyDescent="0.25">
      <c r="A101" s="36">
        <v>1225000</v>
      </c>
      <c r="B101" s="37">
        <v>558523.50505050505</v>
      </c>
      <c r="C101" s="38">
        <f t="shared" si="2"/>
        <v>666476.49494949495</v>
      </c>
      <c r="D101" s="38">
        <f t="shared" si="3"/>
        <v>444190918320.16418</v>
      </c>
    </row>
    <row r="102" spans="1:4" x14ac:dyDescent="0.25">
      <c r="A102" s="36"/>
    </row>
    <row r="103" spans="1:4" x14ac:dyDescent="0.25">
      <c r="A103" s="36"/>
      <c r="D103" s="38">
        <f>SUM(D2:D101)</f>
        <v>5436420498054.1836</v>
      </c>
    </row>
    <row r="104" spans="1:4" x14ac:dyDescent="0.25">
      <c r="A104" s="36"/>
      <c r="D104">
        <f>100-1</f>
        <v>99</v>
      </c>
    </row>
    <row r="105" spans="1:4" ht="15.75" thickBot="1" x14ac:dyDescent="0.3">
      <c r="A105" s="36"/>
      <c r="C105" t="s">
        <v>125</v>
      </c>
      <c r="D105" s="39">
        <f>D103/D104</f>
        <v>54913338364.18367</v>
      </c>
    </row>
    <row r="106" spans="1:4" ht="15.75" thickTop="1" x14ac:dyDescent="0.25">
      <c r="A106" s="36"/>
    </row>
    <row r="107" spans="1:4" x14ac:dyDescent="0.25">
      <c r="A107" s="36" t="s">
        <v>8</v>
      </c>
      <c r="B107" s="37">
        <f>AVERAGE(A3:A101)</f>
        <v>558523.50505050505</v>
      </c>
    </row>
    <row r="108" spans="1:4" x14ac:dyDescent="0.25">
      <c r="A108" s="36" t="s">
        <v>125</v>
      </c>
      <c r="B108" s="36">
        <f>_xlfn.VAR.S(A2:A101)</f>
        <v>54904456930.946571</v>
      </c>
    </row>
    <row r="109" spans="1:4" x14ac:dyDescent="0.25">
      <c r="A109" s="36" t="s">
        <v>5</v>
      </c>
      <c r="B109" s="37">
        <f>A99-A4</f>
        <v>-100000</v>
      </c>
    </row>
    <row r="110" spans="1:4" x14ac:dyDescent="0.25">
      <c r="A110" s="36" t="s">
        <v>126</v>
      </c>
      <c r="B110" s="37">
        <f>_xlfn.STDEV.S(A3:A101)</f>
        <v>233616.07937144474</v>
      </c>
      <c r="C110" s="40"/>
    </row>
    <row r="111" spans="1:4" x14ac:dyDescent="0.25">
      <c r="A111" s="36"/>
    </row>
    <row r="112" spans="1:4" x14ac:dyDescent="0.25">
      <c r="A112" s="36"/>
      <c r="B112" s="38"/>
    </row>
    <row r="113" spans="1:5" x14ac:dyDescent="0.25">
      <c r="A113" s="41" t="s">
        <v>131</v>
      </c>
    </row>
    <row r="114" spans="1:5" ht="17.25" x14ac:dyDescent="0.25">
      <c r="A114" s="36" t="s">
        <v>132</v>
      </c>
      <c r="B114" t="s">
        <v>133</v>
      </c>
    </row>
    <row r="115" spans="1:5" x14ac:dyDescent="0.25">
      <c r="A115" s="36" t="s">
        <v>134</v>
      </c>
      <c r="B115" s="38">
        <f>B107+B110+B110</f>
        <v>1025755.6637933946</v>
      </c>
      <c r="C115" s="42">
        <v>0.96</v>
      </c>
    </row>
    <row r="116" spans="1:5" x14ac:dyDescent="0.25">
      <c r="A116" s="36"/>
      <c r="B116" s="38">
        <f>B107-B110-B110</f>
        <v>91291.346307615546</v>
      </c>
    </row>
    <row r="117" spans="1:5" x14ac:dyDescent="0.25">
      <c r="A117" s="36"/>
    </row>
    <row r="118" spans="1:5" ht="15.75" x14ac:dyDescent="0.25">
      <c r="A118" s="43" t="s">
        <v>135</v>
      </c>
      <c r="B118" s="44" t="s">
        <v>136</v>
      </c>
      <c r="C118" s="38">
        <f>B107-B110</f>
        <v>324907.42567906028</v>
      </c>
      <c r="D118">
        <v>88</v>
      </c>
      <c r="E118" s="45">
        <f>D118/100</f>
        <v>0.88</v>
      </c>
    </row>
    <row r="119" spans="1:5" ht="15.75" x14ac:dyDescent="0.25">
      <c r="A119" s="36"/>
      <c r="B119" s="44" t="s">
        <v>137</v>
      </c>
      <c r="C119" s="38">
        <f>B107+B110</f>
        <v>792139.58442194981</v>
      </c>
    </row>
    <row r="120" spans="1:5" ht="15.75" x14ac:dyDescent="0.25">
      <c r="A120" s="36"/>
      <c r="B120" s="44"/>
    </row>
    <row r="121" spans="1:5" ht="15.75" x14ac:dyDescent="0.25">
      <c r="A121" s="36"/>
      <c r="B121" s="44" t="s">
        <v>138</v>
      </c>
      <c r="C121" s="38">
        <f>B107-(2*B110)</f>
        <v>91291.346307615575</v>
      </c>
      <c r="D121">
        <v>96</v>
      </c>
      <c r="E121" s="45">
        <f>D121/100</f>
        <v>0.96</v>
      </c>
    </row>
    <row r="122" spans="1:5" ht="15.75" x14ac:dyDescent="0.25">
      <c r="A122" s="36"/>
      <c r="B122" s="44" t="s">
        <v>139</v>
      </c>
      <c r="C122" s="38">
        <f>B107+(2*B110)</f>
        <v>1025755.6637933946</v>
      </c>
    </row>
    <row r="123" spans="1:5" x14ac:dyDescent="0.25">
      <c r="A123" s="36"/>
    </row>
    <row r="124" spans="1:5" x14ac:dyDescent="0.25">
      <c r="A124" s="46" t="s">
        <v>140</v>
      </c>
    </row>
    <row r="125" spans="1:5" x14ac:dyDescent="0.25">
      <c r="A125" s="36" t="s">
        <v>141</v>
      </c>
    </row>
    <row r="126" spans="1:5" x14ac:dyDescent="0.25">
      <c r="A126" s="36" t="s">
        <v>142</v>
      </c>
    </row>
    <row r="127" spans="1:5" x14ac:dyDescent="0.25">
      <c r="A127" s="36" t="s">
        <v>143</v>
      </c>
    </row>
    <row r="128" spans="1:5" x14ac:dyDescent="0.25">
      <c r="A128" s="36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zoomScale="80" zoomScaleNormal="80" workbookViewId="0">
      <selection activeCell="B100" sqref="B100"/>
    </sheetView>
  </sheetViews>
  <sheetFormatPr defaultRowHeight="15" x14ac:dyDescent="0.25"/>
  <cols>
    <col min="1" max="1" width="12.85546875" customWidth="1"/>
    <col min="4" max="4" width="12.42578125" bestFit="1" customWidth="1"/>
  </cols>
  <sheetData>
    <row r="1" spans="1:4" ht="30" x14ac:dyDescent="0.25">
      <c r="A1" s="47" t="s">
        <v>145</v>
      </c>
      <c r="B1" s="40"/>
      <c r="C1" s="40"/>
      <c r="D1" s="40"/>
    </row>
    <row r="2" spans="1:4" x14ac:dyDescent="0.25">
      <c r="A2" s="48">
        <v>679</v>
      </c>
      <c r="B2" s="40">
        <v>2306.25</v>
      </c>
      <c r="C2" s="40">
        <f>A2-B2</f>
        <v>-1627.25</v>
      </c>
      <c r="D2" s="40">
        <f>POWER(C2,2)</f>
        <v>2647942.5625</v>
      </c>
    </row>
    <row r="3" spans="1:4" x14ac:dyDescent="0.25">
      <c r="A3" s="48">
        <v>720</v>
      </c>
      <c r="B3" s="40">
        <v>2306.25</v>
      </c>
      <c r="C3" s="40">
        <f t="shared" ref="C3:C66" si="0">A3-B3</f>
        <v>-1586.25</v>
      </c>
      <c r="D3" s="40">
        <f t="shared" ref="D3:D66" si="1">POWER(C3,2)</f>
        <v>2516189.0625</v>
      </c>
    </row>
    <row r="4" spans="1:4" x14ac:dyDescent="0.25">
      <c r="A4" s="48">
        <v>832</v>
      </c>
      <c r="B4" s="40">
        <v>2306.25</v>
      </c>
      <c r="C4" s="40">
        <f t="shared" si="0"/>
        <v>-1474.25</v>
      </c>
      <c r="D4" s="40">
        <f t="shared" si="1"/>
        <v>2173413.0625</v>
      </c>
    </row>
    <row r="5" spans="1:4" x14ac:dyDescent="0.25">
      <c r="A5" s="48">
        <v>988</v>
      </c>
      <c r="B5" s="40">
        <v>2306.25</v>
      </c>
      <c r="C5" s="40">
        <f t="shared" si="0"/>
        <v>-1318.25</v>
      </c>
      <c r="D5" s="40">
        <f t="shared" si="1"/>
        <v>1737783.0625</v>
      </c>
    </row>
    <row r="6" spans="1:4" x14ac:dyDescent="0.25">
      <c r="A6" s="48">
        <v>988</v>
      </c>
      <c r="B6" s="40">
        <v>2306.25</v>
      </c>
      <c r="C6" s="40">
        <f t="shared" si="0"/>
        <v>-1318.25</v>
      </c>
      <c r="D6" s="40">
        <f t="shared" si="1"/>
        <v>1737783.0625</v>
      </c>
    </row>
    <row r="7" spans="1:4" x14ac:dyDescent="0.25">
      <c r="A7" s="48">
        <v>1038</v>
      </c>
      <c r="B7" s="40">
        <v>2306.25</v>
      </c>
      <c r="C7" s="40">
        <f t="shared" si="0"/>
        <v>-1268.25</v>
      </c>
      <c r="D7" s="40">
        <f t="shared" si="1"/>
        <v>1608458.0625</v>
      </c>
    </row>
    <row r="8" spans="1:4" x14ac:dyDescent="0.25">
      <c r="A8" s="48">
        <v>1080</v>
      </c>
      <c r="B8" s="40">
        <v>2306.25</v>
      </c>
      <c r="C8" s="40">
        <f t="shared" si="0"/>
        <v>-1226.25</v>
      </c>
      <c r="D8" s="40">
        <f t="shared" si="1"/>
        <v>1503689.0625</v>
      </c>
    </row>
    <row r="9" spans="1:4" x14ac:dyDescent="0.25">
      <c r="A9" s="48">
        <v>1100</v>
      </c>
      <c r="B9" s="40">
        <v>2306.25</v>
      </c>
      <c r="C9" s="40">
        <f t="shared" si="0"/>
        <v>-1206.25</v>
      </c>
      <c r="D9" s="40">
        <f t="shared" si="1"/>
        <v>1455039.0625</v>
      </c>
    </row>
    <row r="10" spans="1:4" x14ac:dyDescent="0.25">
      <c r="A10" s="48">
        <v>1100</v>
      </c>
      <c r="B10" s="40">
        <v>2306.25</v>
      </c>
      <c r="C10" s="40">
        <f t="shared" si="0"/>
        <v>-1206.25</v>
      </c>
      <c r="D10" s="40">
        <f t="shared" si="1"/>
        <v>1455039.0625</v>
      </c>
    </row>
    <row r="11" spans="1:4" x14ac:dyDescent="0.25">
      <c r="A11" s="48">
        <v>1112</v>
      </c>
      <c r="B11" s="40">
        <v>2306.25</v>
      </c>
      <c r="C11" s="40">
        <f t="shared" si="0"/>
        <v>-1194.25</v>
      </c>
      <c r="D11" s="40">
        <f t="shared" si="1"/>
        <v>1426233.0625</v>
      </c>
    </row>
    <row r="12" spans="1:4" x14ac:dyDescent="0.25">
      <c r="A12" s="48">
        <v>1130</v>
      </c>
      <c r="B12" s="40">
        <v>2306.25</v>
      </c>
      <c r="C12" s="40">
        <f t="shared" si="0"/>
        <v>-1176.25</v>
      </c>
      <c r="D12" s="40">
        <f t="shared" si="1"/>
        <v>1383564.0625</v>
      </c>
    </row>
    <row r="13" spans="1:4" x14ac:dyDescent="0.25">
      <c r="A13" s="48">
        <v>1199</v>
      </c>
      <c r="B13" s="40">
        <v>2306.25</v>
      </c>
      <c r="C13" s="40">
        <f t="shared" si="0"/>
        <v>-1107.25</v>
      </c>
      <c r="D13" s="40">
        <f t="shared" si="1"/>
        <v>1226002.5625</v>
      </c>
    </row>
    <row r="14" spans="1:4" x14ac:dyDescent="0.25">
      <c r="A14" s="48">
        <v>1228</v>
      </c>
      <c r="B14" s="40">
        <v>2306.25</v>
      </c>
      <c r="C14" s="40">
        <f t="shared" si="0"/>
        <v>-1078.25</v>
      </c>
      <c r="D14" s="40">
        <f t="shared" si="1"/>
        <v>1162623.0625</v>
      </c>
    </row>
    <row r="15" spans="1:4" x14ac:dyDescent="0.25">
      <c r="A15" s="48">
        <v>1230</v>
      </c>
      <c r="B15" s="40">
        <v>2306.25</v>
      </c>
      <c r="C15" s="40">
        <f t="shared" si="0"/>
        <v>-1076.25</v>
      </c>
      <c r="D15" s="40">
        <f t="shared" si="1"/>
        <v>1158314.0625</v>
      </c>
    </row>
    <row r="16" spans="1:4" x14ac:dyDescent="0.25">
      <c r="A16" s="48">
        <v>1259</v>
      </c>
      <c r="B16" s="40">
        <v>2306.25</v>
      </c>
      <c r="C16" s="40">
        <f t="shared" si="0"/>
        <v>-1047.25</v>
      </c>
      <c r="D16" s="40">
        <f t="shared" si="1"/>
        <v>1096732.5625</v>
      </c>
    </row>
    <row r="17" spans="1:4" x14ac:dyDescent="0.25">
      <c r="A17" s="48">
        <v>1264</v>
      </c>
      <c r="B17" s="40">
        <v>2306.25</v>
      </c>
      <c r="C17" s="40">
        <f t="shared" si="0"/>
        <v>-1042.25</v>
      </c>
      <c r="D17" s="40">
        <f t="shared" si="1"/>
        <v>1086285.0625</v>
      </c>
    </row>
    <row r="18" spans="1:4" x14ac:dyDescent="0.25">
      <c r="A18" s="48">
        <v>1280</v>
      </c>
      <c r="B18" s="40">
        <v>2306.25</v>
      </c>
      <c r="C18" s="40">
        <f t="shared" si="0"/>
        <v>-1026.25</v>
      </c>
      <c r="D18" s="40">
        <f t="shared" si="1"/>
        <v>1053189.0625</v>
      </c>
    </row>
    <row r="19" spans="1:4" x14ac:dyDescent="0.25">
      <c r="A19" s="48">
        <v>1288</v>
      </c>
      <c r="B19" s="40">
        <v>2306.25</v>
      </c>
      <c r="C19" s="40">
        <f t="shared" si="0"/>
        <v>-1018.25</v>
      </c>
      <c r="D19" s="40">
        <f t="shared" si="1"/>
        <v>1036833.0625</v>
      </c>
    </row>
    <row r="20" spans="1:4" x14ac:dyDescent="0.25">
      <c r="A20" s="48">
        <v>1290</v>
      </c>
      <c r="B20" s="40">
        <v>2306.25</v>
      </c>
      <c r="C20" s="40">
        <f t="shared" si="0"/>
        <v>-1016.25</v>
      </c>
      <c r="D20" s="40">
        <f t="shared" si="1"/>
        <v>1032764.0625</v>
      </c>
    </row>
    <row r="21" spans="1:4" x14ac:dyDescent="0.25">
      <c r="A21" s="48">
        <v>1294</v>
      </c>
      <c r="B21" s="40">
        <v>2306.25</v>
      </c>
      <c r="C21" s="40">
        <f t="shared" si="0"/>
        <v>-1012.25</v>
      </c>
      <c r="D21" s="40">
        <f t="shared" si="1"/>
        <v>1024650.0625</v>
      </c>
    </row>
    <row r="22" spans="1:4" x14ac:dyDescent="0.25">
      <c r="A22" s="48">
        <v>1298</v>
      </c>
      <c r="B22" s="40">
        <v>2306.25</v>
      </c>
      <c r="C22" s="40">
        <f t="shared" si="0"/>
        <v>-1008.25</v>
      </c>
      <c r="D22" s="40">
        <f t="shared" si="1"/>
        <v>1016568.0625</v>
      </c>
    </row>
    <row r="23" spans="1:4" x14ac:dyDescent="0.25">
      <c r="A23" s="48">
        <v>1301</v>
      </c>
      <c r="B23" s="40">
        <v>2306.25</v>
      </c>
      <c r="C23" s="40">
        <f t="shared" si="0"/>
        <v>-1005.25</v>
      </c>
      <c r="D23" s="40">
        <f t="shared" si="1"/>
        <v>1010527.5625</v>
      </c>
    </row>
    <row r="24" spans="1:4" x14ac:dyDescent="0.25">
      <c r="A24" s="48">
        <v>1316</v>
      </c>
      <c r="B24" s="40">
        <v>2306.25</v>
      </c>
      <c r="C24" s="40">
        <f t="shared" si="0"/>
        <v>-990.25</v>
      </c>
      <c r="D24" s="40">
        <f t="shared" si="1"/>
        <v>980595.0625</v>
      </c>
    </row>
    <row r="25" spans="1:4" x14ac:dyDescent="0.25">
      <c r="A25" s="48">
        <v>1335</v>
      </c>
      <c r="B25" s="40">
        <v>2306.25</v>
      </c>
      <c r="C25" s="40">
        <f t="shared" si="0"/>
        <v>-971.25</v>
      </c>
      <c r="D25" s="40">
        <f t="shared" si="1"/>
        <v>943326.5625</v>
      </c>
    </row>
    <row r="26" spans="1:4" x14ac:dyDescent="0.25">
      <c r="A26" s="48">
        <v>1336</v>
      </c>
      <c r="B26" s="40">
        <v>2306.25</v>
      </c>
      <c r="C26" s="40">
        <f t="shared" si="0"/>
        <v>-970.25</v>
      </c>
      <c r="D26" s="40">
        <f t="shared" si="1"/>
        <v>941385.0625</v>
      </c>
    </row>
    <row r="27" spans="1:4" x14ac:dyDescent="0.25">
      <c r="A27" s="48">
        <v>1370</v>
      </c>
      <c r="B27" s="40">
        <v>2306.25</v>
      </c>
      <c r="C27" s="40">
        <f t="shared" si="0"/>
        <v>-936.25</v>
      </c>
      <c r="D27" s="40">
        <f t="shared" si="1"/>
        <v>876564.0625</v>
      </c>
    </row>
    <row r="28" spans="1:4" x14ac:dyDescent="0.25">
      <c r="A28" s="48">
        <v>1388</v>
      </c>
      <c r="B28" s="40">
        <v>2306.25</v>
      </c>
      <c r="C28" s="40">
        <f t="shared" si="0"/>
        <v>-918.25</v>
      </c>
      <c r="D28" s="40">
        <f t="shared" si="1"/>
        <v>843183.0625</v>
      </c>
    </row>
    <row r="29" spans="1:4" x14ac:dyDescent="0.25">
      <c r="A29" s="48">
        <v>1452</v>
      </c>
      <c r="B29" s="40">
        <v>2306.25</v>
      </c>
      <c r="C29" s="40">
        <f t="shared" si="0"/>
        <v>-854.25</v>
      </c>
      <c r="D29" s="40">
        <f t="shared" si="1"/>
        <v>729743.0625</v>
      </c>
    </row>
    <row r="30" spans="1:4" x14ac:dyDescent="0.25">
      <c r="A30" s="48">
        <v>1452</v>
      </c>
      <c r="B30" s="40">
        <v>2306.25</v>
      </c>
      <c r="C30" s="40">
        <f t="shared" si="0"/>
        <v>-854.25</v>
      </c>
      <c r="D30" s="40">
        <f t="shared" si="1"/>
        <v>729743.0625</v>
      </c>
    </row>
    <row r="31" spans="1:4" x14ac:dyDescent="0.25">
      <c r="A31" s="48">
        <v>1464</v>
      </c>
      <c r="B31" s="40">
        <v>2306.25</v>
      </c>
      <c r="C31" s="40">
        <f t="shared" si="0"/>
        <v>-842.25</v>
      </c>
      <c r="D31" s="40">
        <f t="shared" si="1"/>
        <v>709385.0625</v>
      </c>
    </row>
    <row r="32" spans="1:4" x14ac:dyDescent="0.25">
      <c r="A32" s="48">
        <v>1536</v>
      </c>
      <c r="B32" s="40">
        <v>2306.25</v>
      </c>
      <c r="C32" s="40">
        <f t="shared" si="0"/>
        <v>-770.25</v>
      </c>
      <c r="D32" s="40">
        <f t="shared" si="1"/>
        <v>593285.0625</v>
      </c>
    </row>
    <row r="33" spans="1:4" x14ac:dyDescent="0.25">
      <c r="A33" s="48">
        <v>1544</v>
      </c>
      <c r="B33" s="40">
        <v>2306.25</v>
      </c>
      <c r="C33" s="40">
        <f t="shared" si="0"/>
        <v>-762.25</v>
      </c>
      <c r="D33" s="40">
        <f t="shared" si="1"/>
        <v>581025.0625</v>
      </c>
    </row>
    <row r="34" spans="1:4" x14ac:dyDescent="0.25">
      <c r="A34" s="48">
        <v>1570</v>
      </c>
      <c r="B34" s="40">
        <v>2306.25</v>
      </c>
      <c r="C34" s="40">
        <f t="shared" si="0"/>
        <v>-736.25</v>
      </c>
      <c r="D34" s="40">
        <f t="shared" si="1"/>
        <v>542064.0625</v>
      </c>
    </row>
    <row r="35" spans="1:4" x14ac:dyDescent="0.25">
      <c r="A35" s="48">
        <v>1577</v>
      </c>
      <c r="B35" s="40">
        <v>2306.25</v>
      </c>
      <c r="C35" s="40">
        <f t="shared" si="0"/>
        <v>-729.25</v>
      </c>
      <c r="D35" s="40">
        <f t="shared" si="1"/>
        <v>531805.5625</v>
      </c>
    </row>
    <row r="36" spans="1:4" x14ac:dyDescent="0.25">
      <c r="A36" s="48">
        <v>1584</v>
      </c>
      <c r="B36" s="40">
        <v>2306.25</v>
      </c>
      <c r="C36" s="40">
        <f t="shared" si="0"/>
        <v>-722.25</v>
      </c>
      <c r="D36" s="40">
        <f t="shared" si="1"/>
        <v>521645.0625</v>
      </c>
    </row>
    <row r="37" spans="1:4" x14ac:dyDescent="0.25">
      <c r="A37" s="48">
        <v>1590</v>
      </c>
      <c r="B37" s="40">
        <v>2306.25</v>
      </c>
      <c r="C37" s="40">
        <f t="shared" si="0"/>
        <v>-716.25</v>
      </c>
      <c r="D37" s="40">
        <f t="shared" si="1"/>
        <v>513014.0625</v>
      </c>
    </row>
    <row r="38" spans="1:4" x14ac:dyDescent="0.25">
      <c r="A38" s="48">
        <v>1590</v>
      </c>
      <c r="B38" s="40">
        <v>2306.25</v>
      </c>
      <c r="C38" s="40">
        <f t="shared" si="0"/>
        <v>-716.25</v>
      </c>
      <c r="D38" s="40">
        <f t="shared" si="1"/>
        <v>513014.0625</v>
      </c>
    </row>
    <row r="39" spans="1:4" x14ac:dyDescent="0.25">
      <c r="A39" s="48">
        <v>1596</v>
      </c>
      <c r="B39" s="40">
        <v>2306.25</v>
      </c>
      <c r="C39" s="40">
        <f t="shared" si="0"/>
        <v>-710.25</v>
      </c>
      <c r="D39" s="40">
        <f t="shared" si="1"/>
        <v>504455.0625</v>
      </c>
    </row>
    <row r="40" spans="1:4" x14ac:dyDescent="0.25">
      <c r="A40" s="48">
        <v>1650</v>
      </c>
      <c r="B40" s="40">
        <v>2306.25</v>
      </c>
      <c r="C40" s="40">
        <f t="shared" si="0"/>
        <v>-656.25</v>
      </c>
      <c r="D40" s="40">
        <f t="shared" si="1"/>
        <v>430664.0625</v>
      </c>
    </row>
    <row r="41" spans="1:4" x14ac:dyDescent="0.25">
      <c r="A41" s="48">
        <v>1660</v>
      </c>
      <c r="B41" s="40">
        <v>2306.25</v>
      </c>
      <c r="C41" s="40">
        <f t="shared" si="0"/>
        <v>-646.25</v>
      </c>
      <c r="D41" s="40">
        <f t="shared" si="1"/>
        <v>417639.0625</v>
      </c>
    </row>
    <row r="42" spans="1:4" x14ac:dyDescent="0.25">
      <c r="A42" s="48">
        <v>1664</v>
      </c>
      <c r="B42" s="40">
        <v>2306.25</v>
      </c>
      <c r="C42" s="40">
        <f t="shared" si="0"/>
        <v>-642.25</v>
      </c>
      <c r="D42" s="40">
        <f t="shared" si="1"/>
        <v>412485.0625</v>
      </c>
    </row>
    <row r="43" spans="1:4" x14ac:dyDescent="0.25">
      <c r="A43" s="48">
        <v>1672</v>
      </c>
      <c r="B43" s="40">
        <v>2306.25</v>
      </c>
      <c r="C43" s="40">
        <f t="shared" si="0"/>
        <v>-634.25</v>
      </c>
      <c r="D43" s="40">
        <f t="shared" si="1"/>
        <v>402273.0625</v>
      </c>
    </row>
    <row r="44" spans="1:4" x14ac:dyDescent="0.25">
      <c r="A44" s="48">
        <v>1688</v>
      </c>
      <c r="B44" s="40">
        <v>2306.25</v>
      </c>
      <c r="C44" s="40">
        <f t="shared" si="0"/>
        <v>-618.25</v>
      </c>
      <c r="D44" s="40">
        <f t="shared" si="1"/>
        <v>382233.0625</v>
      </c>
    </row>
    <row r="45" spans="1:4" x14ac:dyDescent="0.25">
      <c r="A45" s="48">
        <v>1761</v>
      </c>
      <c r="B45" s="40">
        <v>2306.25</v>
      </c>
      <c r="C45" s="40">
        <f t="shared" si="0"/>
        <v>-545.25</v>
      </c>
      <c r="D45" s="40">
        <f t="shared" si="1"/>
        <v>297297.5625</v>
      </c>
    </row>
    <row r="46" spans="1:4" x14ac:dyDescent="0.25">
      <c r="A46" s="48">
        <v>1770</v>
      </c>
      <c r="B46" s="40">
        <v>2306.25</v>
      </c>
      <c r="C46" s="40">
        <f t="shared" si="0"/>
        <v>-536.25</v>
      </c>
      <c r="D46" s="40">
        <f t="shared" si="1"/>
        <v>287564.0625</v>
      </c>
    </row>
    <row r="47" spans="1:4" x14ac:dyDescent="0.25">
      <c r="A47" s="48">
        <v>1800</v>
      </c>
      <c r="B47" s="40">
        <v>2306.25</v>
      </c>
      <c r="C47" s="40">
        <f t="shared" si="0"/>
        <v>-506.25</v>
      </c>
      <c r="D47" s="40">
        <f t="shared" si="1"/>
        <v>256289.0625</v>
      </c>
    </row>
    <row r="48" spans="1:4" x14ac:dyDescent="0.25">
      <c r="A48" s="48">
        <v>1888</v>
      </c>
      <c r="B48" s="40">
        <v>2306.25</v>
      </c>
      <c r="C48" s="40">
        <f t="shared" si="0"/>
        <v>-418.25</v>
      </c>
      <c r="D48" s="40">
        <f t="shared" si="1"/>
        <v>174933.0625</v>
      </c>
    </row>
    <row r="49" spans="1:4" x14ac:dyDescent="0.25">
      <c r="A49" s="48">
        <v>1900</v>
      </c>
      <c r="B49" s="40">
        <v>2306.25</v>
      </c>
      <c r="C49" s="40">
        <f t="shared" si="0"/>
        <v>-406.25</v>
      </c>
      <c r="D49" s="40">
        <f t="shared" si="1"/>
        <v>165039.0625</v>
      </c>
    </row>
    <row r="50" spans="1:4" x14ac:dyDescent="0.25">
      <c r="A50" s="48">
        <v>1901</v>
      </c>
      <c r="B50" s="40">
        <v>2306.25</v>
      </c>
      <c r="C50" s="40">
        <f t="shared" si="0"/>
        <v>-405.25</v>
      </c>
      <c r="D50" s="40">
        <f t="shared" si="1"/>
        <v>164227.5625</v>
      </c>
    </row>
    <row r="51" spans="1:4" x14ac:dyDescent="0.25">
      <c r="A51" s="48">
        <v>1915</v>
      </c>
      <c r="B51" s="40">
        <v>2306.25</v>
      </c>
      <c r="C51" s="40">
        <f t="shared" si="0"/>
        <v>-391.25</v>
      </c>
      <c r="D51" s="40">
        <f t="shared" si="1"/>
        <v>153076.5625</v>
      </c>
    </row>
    <row r="52" spans="1:4" x14ac:dyDescent="0.25">
      <c r="A52" s="48">
        <v>1920</v>
      </c>
      <c r="B52" s="40">
        <v>2306.25</v>
      </c>
      <c r="C52" s="40">
        <f t="shared" si="0"/>
        <v>-386.25</v>
      </c>
      <c r="D52" s="40">
        <f t="shared" si="1"/>
        <v>149189.0625</v>
      </c>
    </row>
    <row r="53" spans="1:4" x14ac:dyDescent="0.25">
      <c r="A53" s="48">
        <v>1959</v>
      </c>
      <c r="B53" s="40">
        <v>2306.25</v>
      </c>
      <c r="C53" s="40">
        <f t="shared" si="0"/>
        <v>-347.25</v>
      </c>
      <c r="D53" s="40">
        <f t="shared" si="1"/>
        <v>120582.5625</v>
      </c>
    </row>
    <row r="54" spans="1:4" x14ac:dyDescent="0.25">
      <c r="A54" s="48">
        <v>1960</v>
      </c>
      <c r="B54" s="40">
        <v>2306.25</v>
      </c>
      <c r="C54" s="40">
        <f t="shared" si="0"/>
        <v>-346.25</v>
      </c>
      <c r="D54" s="40">
        <f t="shared" si="1"/>
        <v>119889.0625</v>
      </c>
    </row>
    <row r="55" spans="1:4" x14ac:dyDescent="0.25">
      <c r="A55" s="48">
        <v>2024</v>
      </c>
      <c r="B55" s="40">
        <v>2306.25</v>
      </c>
      <c r="C55" s="40">
        <f t="shared" si="0"/>
        <v>-282.25</v>
      </c>
      <c r="D55" s="40">
        <f t="shared" si="1"/>
        <v>79665.0625</v>
      </c>
    </row>
    <row r="56" spans="1:4" x14ac:dyDescent="0.25">
      <c r="A56" s="48">
        <v>2029</v>
      </c>
      <c r="B56" s="40">
        <v>2306.25</v>
      </c>
      <c r="C56" s="40">
        <f t="shared" si="0"/>
        <v>-277.25</v>
      </c>
      <c r="D56" s="40">
        <f t="shared" si="1"/>
        <v>76867.5625</v>
      </c>
    </row>
    <row r="57" spans="1:4" x14ac:dyDescent="0.25">
      <c r="A57" s="48">
        <v>2046</v>
      </c>
      <c r="B57" s="40">
        <v>2306.25</v>
      </c>
      <c r="C57" s="40">
        <f t="shared" si="0"/>
        <v>-260.25</v>
      </c>
      <c r="D57" s="40">
        <f t="shared" si="1"/>
        <v>67730.0625</v>
      </c>
    </row>
    <row r="58" spans="1:4" x14ac:dyDescent="0.25">
      <c r="A58" s="48">
        <v>2059</v>
      </c>
      <c r="B58" s="40">
        <v>2306.25</v>
      </c>
      <c r="C58" s="40">
        <f t="shared" si="0"/>
        <v>-247.25</v>
      </c>
      <c r="D58" s="40">
        <f t="shared" si="1"/>
        <v>61132.5625</v>
      </c>
    </row>
    <row r="59" spans="1:4" x14ac:dyDescent="0.25">
      <c r="A59" s="48">
        <v>2064</v>
      </c>
      <c r="B59" s="40">
        <v>2306.25</v>
      </c>
      <c r="C59" s="40">
        <f t="shared" si="0"/>
        <v>-242.25</v>
      </c>
      <c r="D59" s="40">
        <f t="shared" si="1"/>
        <v>58685.0625</v>
      </c>
    </row>
    <row r="60" spans="1:4" x14ac:dyDescent="0.25">
      <c r="A60" s="48">
        <v>2090</v>
      </c>
      <c r="B60" s="40">
        <v>2306.25</v>
      </c>
      <c r="C60" s="40">
        <f t="shared" si="0"/>
        <v>-216.25</v>
      </c>
      <c r="D60" s="40">
        <f t="shared" si="1"/>
        <v>46764.0625</v>
      </c>
    </row>
    <row r="61" spans="1:4" x14ac:dyDescent="0.25">
      <c r="A61" s="48">
        <v>2188</v>
      </c>
      <c r="B61" s="40">
        <v>2306.25</v>
      </c>
      <c r="C61" s="40">
        <f t="shared" si="0"/>
        <v>-118.25</v>
      </c>
      <c r="D61" s="40">
        <f t="shared" si="1"/>
        <v>13983.0625</v>
      </c>
    </row>
    <row r="62" spans="1:4" x14ac:dyDescent="0.25">
      <c r="A62" s="48">
        <v>2222</v>
      </c>
      <c r="B62" s="40">
        <v>2306.25</v>
      </c>
      <c r="C62" s="40">
        <f t="shared" si="0"/>
        <v>-84.25</v>
      </c>
      <c r="D62" s="40">
        <f t="shared" si="1"/>
        <v>7098.0625</v>
      </c>
    </row>
    <row r="63" spans="1:4" x14ac:dyDescent="0.25">
      <c r="A63" s="48">
        <v>2231</v>
      </c>
      <c r="B63" s="40">
        <v>2306.25</v>
      </c>
      <c r="C63" s="40">
        <f t="shared" si="0"/>
        <v>-75.25</v>
      </c>
      <c r="D63" s="40">
        <f t="shared" si="1"/>
        <v>5662.5625</v>
      </c>
    </row>
    <row r="64" spans="1:4" x14ac:dyDescent="0.25">
      <c r="A64" s="48">
        <v>2252</v>
      </c>
      <c r="B64" s="40">
        <v>2306.25</v>
      </c>
      <c r="C64" s="40">
        <f t="shared" si="0"/>
        <v>-54.25</v>
      </c>
      <c r="D64" s="40">
        <f t="shared" si="1"/>
        <v>2943.0625</v>
      </c>
    </row>
    <row r="65" spans="1:4" x14ac:dyDescent="0.25">
      <c r="A65" s="48">
        <v>2256</v>
      </c>
      <c r="B65" s="40">
        <v>2306.25</v>
      </c>
      <c r="C65" s="40">
        <f t="shared" si="0"/>
        <v>-50.25</v>
      </c>
      <c r="D65" s="40">
        <f t="shared" si="1"/>
        <v>2525.0625</v>
      </c>
    </row>
    <row r="66" spans="1:4" x14ac:dyDescent="0.25">
      <c r="A66" s="48">
        <v>2264</v>
      </c>
      <c r="B66" s="40">
        <v>2306.25</v>
      </c>
      <c r="C66" s="40">
        <f t="shared" si="0"/>
        <v>-42.25</v>
      </c>
      <c r="D66" s="40">
        <f t="shared" si="1"/>
        <v>1785.0625</v>
      </c>
    </row>
    <row r="67" spans="1:4" x14ac:dyDescent="0.25">
      <c r="A67" s="48">
        <v>2272</v>
      </c>
      <c r="B67" s="40">
        <v>2306.25</v>
      </c>
      <c r="C67" s="40">
        <f t="shared" ref="C67:C101" si="2">A67-B67</f>
        <v>-34.25</v>
      </c>
      <c r="D67" s="40">
        <f t="shared" ref="D67:D101" si="3">POWER(C67,2)</f>
        <v>1173.0625</v>
      </c>
    </row>
    <row r="68" spans="1:4" x14ac:dyDescent="0.25">
      <c r="A68" s="48">
        <v>2300</v>
      </c>
      <c r="B68" s="40">
        <v>2306.25</v>
      </c>
      <c r="C68" s="40">
        <f t="shared" si="2"/>
        <v>-6.25</v>
      </c>
      <c r="D68" s="40">
        <f t="shared" si="3"/>
        <v>39.0625</v>
      </c>
    </row>
    <row r="69" spans="1:4" x14ac:dyDescent="0.25">
      <c r="A69" s="48">
        <v>2377</v>
      </c>
      <c r="B69" s="40">
        <v>2306.25</v>
      </c>
      <c r="C69" s="40">
        <f t="shared" si="2"/>
        <v>70.75</v>
      </c>
      <c r="D69" s="40">
        <f t="shared" si="3"/>
        <v>5005.5625</v>
      </c>
    </row>
    <row r="70" spans="1:4" x14ac:dyDescent="0.25">
      <c r="A70" s="48">
        <v>2392</v>
      </c>
      <c r="B70" s="40">
        <v>2306.25</v>
      </c>
      <c r="C70" s="40">
        <f t="shared" si="2"/>
        <v>85.75</v>
      </c>
      <c r="D70" s="40">
        <f t="shared" si="3"/>
        <v>7353.0625</v>
      </c>
    </row>
    <row r="71" spans="1:4" x14ac:dyDescent="0.25">
      <c r="A71" s="48">
        <v>2394</v>
      </c>
      <c r="B71" s="40">
        <v>2306.25</v>
      </c>
      <c r="C71" s="40">
        <f t="shared" si="2"/>
        <v>87.75</v>
      </c>
      <c r="D71" s="40">
        <f t="shared" si="3"/>
        <v>7700.0625</v>
      </c>
    </row>
    <row r="72" spans="1:4" x14ac:dyDescent="0.25">
      <c r="A72" s="48">
        <v>2400</v>
      </c>
      <c r="B72" s="40">
        <v>2306.25</v>
      </c>
      <c r="C72" s="40">
        <f t="shared" si="2"/>
        <v>93.75</v>
      </c>
      <c r="D72" s="40">
        <f t="shared" si="3"/>
        <v>8789.0625</v>
      </c>
    </row>
    <row r="73" spans="1:4" x14ac:dyDescent="0.25">
      <c r="A73" s="48">
        <v>2400</v>
      </c>
      <c r="B73" s="40">
        <v>2306.25</v>
      </c>
      <c r="C73" s="40">
        <f t="shared" si="2"/>
        <v>93.75</v>
      </c>
      <c r="D73" s="40">
        <f t="shared" si="3"/>
        <v>8789.0625</v>
      </c>
    </row>
    <row r="74" spans="1:4" x14ac:dyDescent="0.25">
      <c r="A74" s="48">
        <v>2400</v>
      </c>
      <c r="B74" s="40">
        <v>2306.25</v>
      </c>
      <c r="C74" s="40">
        <f t="shared" si="2"/>
        <v>93.75</v>
      </c>
      <c r="D74" s="40">
        <f t="shared" si="3"/>
        <v>8789.0625</v>
      </c>
    </row>
    <row r="75" spans="1:4" x14ac:dyDescent="0.25">
      <c r="A75" s="48">
        <v>2408</v>
      </c>
      <c r="B75" s="40">
        <v>2306.25</v>
      </c>
      <c r="C75" s="40">
        <f t="shared" si="2"/>
        <v>101.75</v>
      </c>
      <c r="D75" s="40">
        <f t="shared" si="3"/>
        <v>10353.0625</v>
      </c>
    </row>
    <row r="76" spans="1:4" x14ac:dyDescent="0.25">
      <c r="A76" s="48">
        <v>2468</v>
      </c>
      <c r="B76" s="40">
        <v>2306.25</v>
      </c>
      <c r="C76" s="40">
        <f t="shared" si="2"/>
        <v>161.75</v>
      </c>
      <c r="D76" s="40">
        <f t="shared" si="3"/>
        <v>26163.0625</v>
      </c>
    </row>
    <row r="77" spans="1:4" x14ac:dyDescent="0.25">
      <c r="A77" s="48">
        <v>2523</v>
      </c>
      <c r="B77" s="40">
        <v>2306.25</v>
      </c>
      <c r="C77" s="40">
        <f t="shared" si="2"/>
        <v>216.75</v>
      </c>
      <c r="D77" s="40">
        <f t="shared" si="3"/>
        <v>46980.5625</v>
      </c>
    </row>
    <row r="78" spans="1:4" x14ac:dyDescent="0.25">
      <c r="A78" s="48">
        <v>2548</v>
      </c>
      <c r="B78" s="40">
        <v>2306.25</v>
      </c>
      <c r="C78" s="40">
        <f t="shared" si="2"/>
        <v>241.75</v>
      </c>
      <c r="D78" s="40">
        <f t="shared" si="3"/>
        <v>58443.0625</v>
      </c>
    </row>
    <row r="79" spans="1:4" x14ac:dyDescent="0.25">
      <c r="A79" s="48">
        <v>2612</v>
      </c>
      <c r="B79" s="40">
        <v>2306.25</v>
      </c>
      <c r="C79" s="40">
        <f t="shared" si="2"/>
        <v>305.75</v>
      </c>
      <c r="D79" s="40">
        <f t="shared" si="3"/>
        <v>93483.0625</v>
      </c>
    </row>
    <row r="80" spans="1:4" x14ac:dyDescent="0.25">
      <c r="A80" s="48">
        <v>2685</v>
      </c>
      <c r="B80" s="40">
        <v>2306.25</v>
      </c>
      <c r="C80" s="40">
        <f t="shared" si="2"/>
        <v>378.75</v>
      </c>
      <c r="D80" s="40">
        <f t="shared" si="3"/>
        <v>143451.5625</v>
      </c>
    </row>
    <row r="81" spans="1:4" x14ac:dyDescent="0.25">
      <c r="A81" s="48">
        <v>2688</v>
      </c>
      <c r="B81" s="40">
        <v>2306.25</v>
      </c>
      <c r="C81" s="40">
        <f t="shared" si="2"/>
        <v>381.75</v>
      </c>
      <c r="D81" s="40">
        <f t="shared" si="3"/>
        <v>145733.0625</v>
      </c>
    </row>
    <row r="82" spans="1:4" x14ac:dyDescent="0.25">
      <c r="A82" s="48">
        <v>2705</v>
      </c>
      <c r="B82" s="40">
        <v>2306.25</v>
      </c>
      <c r="C82" s="40">
        <f t="shared" si="2"/>
        <v>398.75</v>
      </c>
      <c r="D82" s="40">
        <f t="shared" si="3"/>
        <v>159001.5625</v>
      </c>
    </row>
    <row r="83" spans="1:4" x14ac:dyDescent="0.25">
      <c r="A83" s="48">
        <v>2750</v>
      </c>
      <c r="B83" s="40">
        <v>2306.25</v>
      </c>
      <c r="C83" s="40">
        <f t="shared" si="2"/>
        <v>443.75</v>
      </c>
      <c r="D83" s="40">
        <f t="shared" si="3"/>
        <v>196914.0625</v>
      </c>
    </row>
    <row r="84" spans="1:4" x14ac:dyDescent="0.25">
      <c r="A84" s="48">
        <v>2798</v>
      </c>
      <c r="B84" s="40">
        <v>2306.25</v>
      </c>
      <c r="C84" s="40">
        <f t="shared" si="2"/>
        <v>491.75</v>
      </c>
      <c r="D84" s="40">
        <f t="shared" si="3"/>
        <v>241818.0625</v>
      </c>
    </row>
    <row r="85" spans="1:4" x14ac:dyDescent="0.25">
      <c r="A85" s="48">
        <v>2912</v>
      </c>
      <c r="B85" s="40">
        <v>2306.25</v>
      </c>
      <c r="C85" s="40">
        <f t="shared" si="2"/>
        <v>605.75</v>
      </c>
      <c r="D85" s="40">
        <f t="shared" si="3"/>
        <v>366933.0625</v>
      </c>
    </row>
    <row r="86" spans="1:4" x14ac:dyDescent="0.25">
      <c r="A86" s="48">
        <v>3000</v>
      </c>
      <c r="B86" s="40">
        <v>2306.25</v>
      </c>
      <c r="C86" s="40">
        <f t="shared" si="2"/>
        <v>693.75</v>
      </c>
      <c r="D86" s="40">
        <f t="shared" si="3"/>
        <v>481289.0625</v>
      </c>
    </row>
    <row r="87" spans="1:4" x14ac:dyDescent="0.25">
      <c r="A87" s="48">
        <v>3168</v>
      </c>
      <c r="B87" s="40">
        <v>2306.25</v>
      </c>
      <c r="C87" s="40">
        <f t="shared" si="2"/>
        <v>861.75</v>
      </c>
      <c r="D87" s="40">
        <f t="shared" si="3"/>
        <v>742613.0625</v>
      </c>
    </row>
    <row r="88" spans="1:4" x14ac:dyDescent="0.25">
      <c r="A88" s="48">
        <v>3213</v>
      </c>
      <c r="B88" s="40">
        <v>2306.25</v>
      </c>
      <c r="C88" s="40">
        <f t="shared" si="2"/>
        <v>906.75</v>
      </c>
      <c r="D88" s="40">
        <f t="shared" si="3"/>
        <v>822195.5625</v>
      </c>
    </row>
    <row r="89" spans="1:4" x14ac:dyDescent="0.25">
      <c r="A89" s="48">
        <v>3234</v>
      </c>
      <c r="B89" s="40">
        <v>2306.25</v>
      </c>
      <c r="C89" s="40">
        <f t="shared" si="2"/>
        <v>927.75</v>
      </c>
      <c r="D89" s="40">
        <f t="shared" si="3"/>
        <v>860720.0625</v>
      </c>
    </row>
    <row r="90" spans="1:4" x14ac:dyDescent="0.25">
      <c r="A90" s="48">
        <v>3240</v>
      </c>
      <c r="B90" s="40">
        <v>2306.25</v>
      </c>
      <c r="C90" s="40">
        <f t="shared" si="2"/>
        <v>933.75</v>
      </c>
      <c r="D90" s="40">
        <f t="shared" si="3"/>
        <v>871889.0625</v>
      </c>
    </row>
    <row r="91" spans="1:4" x14ac:dyDescent="0.25">
      <c r="A91" s="48">
        <v>3664</v>
      </c>
      <c r="B91" s="40">
        <v>2306.25</v>
      </c>
      <c r="C91" s="40">
        <f t="shared" si="2"/>
        <v>1357.75</v>
      </c>
      <c r="D91" s="40">
        <f t="shared" si="3"/>
        <v>1843485.0625</v>
      </c>
    </row>
    <row r="92" spans="1:4" x14ac:dyDescent="0.25">
      <c r="A92" s="48">
        <v>3722</v>
      </c>
      <c r="B92" s="40">
        <v>2306.25</v>
      </c>
      <c r="C92" s="40">
        <f t="shared" si="2"/>
        <v>1415.75</v>
      </c>
      <c r="D92" s="40">
        <f t="shared" si="3"/>
        <v>2004348.0625</v>
      </c>
    </row>
    <row r="93" spans="1:4" x14ac:dyDescent="0.25">
      <c r="A93" s="48">
        <v>3759</v>
      </c>
      <c r="B93" s="40">
        <v>2306.25</v>
      </c>
      <c r="C93" s="40">
        <f t="shared" si="2"/>
        <v>1452.75</v>
      </c>
      <c r="D93" s="40">
        <f t="shared" si="3"/>
        <v>2110482.5625</v>
      </c>
    </row>
    <row r="94" spans="1:4" x14ac:dyDescent="0.25">
      <c r="A94" s="48">
        <v>3846</v>
      </c>
      <c r="B94" s="40">
        <v>2306.25</v>
      </c>
      <c r="C94" s="40">
        <f t="shared" si="2"/>
        <v>1539.75</v>
      </c>
      <c r="D94" s="40">
        <f t="shared" si="3"/>
        <v>2370830.0625</v>
      </c>
    </row>
    <row r="95" spans="1:4" x14ac:dyDescent="0.25">
      <c r="A95" s="48">
        <v>3902</v>
      </c>
      <c r="B95" s="40">
        <v>2306.25</v>
      </c>
      <c r="C95" s="40">
        <f t="shared" si="2"/>
        <v>1595.75</v>
      </c>
      <c r="D95" s="40">
        <f t="shared" si="3"/>
        <v>2546418.0625</v>
      </c>
    </row>
    <row r="96" spans="1:4" x14ac:dyDescent="0.25">
      <c r="A96" s="48">
        <v>4005</v>
      </c>
      <c r="B96" s="40">
        <v>2306.25</v>
      </c>
      <c r="C96" s="40">
        <f t="shared" si="2"/>
        <v>1698.75</v>
      </c>
      <c r="D96" s="40">
        <f t="shared" si="3"/>
        <v>2885751.5625</v>
      </c>
    </row>
    <row r="97" spans="1:4" x14ac:dyDescent="0.25">
      <c r="A97" s="48">
        <v>4041</v>
      </c>
      <c r="B97" s="40">
        <v>2306.25</v>
      </c>
      <c r="C97" s="40">
        <f t="shared" si="2"/>
        <v>1734.75</v>
      </c>
      <c r="D97" s="40">
        <f t="shared" si="3"/>
        <v>3009357.5625</v>
      </c>
    </row>
    <row r="98" spans="1:4" x14ac:dyDescent="0.25">
      <c r="A98" s="48">
        <v>4672</v>
      </c>
      <c r="B98" s="40">
        <v>2306.25</v>
      </c>
      <c r="C98" s="40">
        <f t="shared" si="2"/>
        <v>2365.75</v>
      </c>
      <c r="D98" s="40">
        <f t="shared" si="3"/>
        <v>5596773.0625</v>
      </c>
    </row>
    <row r="99" spans="1:4" x14ac:dyDescent="0.25">
      <c r="A99" s="48">
        <v>5589</v>
      </c>
      <c r="B99" s="40">
        <v>2306.25</v>
      </c>
      <c r="C99" s="40">
        <f t="shared" si="2"/>
        <v>3282.75</v>
      </c>
      <c r="D99" s="40">
        <f t="shared" si="3"/>
        <v>10776447.5625</v>
      </c>
    </row>
    <row r="100" spans="1:4" x14ac:dyDescent="0.25">
      <c r="A100" s="48">
        <v>5677</v>
      </c>
      <c r="B100" s="40">
        <v>2306.25</v>
      </c>
      <c r="C100" s="40">
        <f t="shared" si="2"/>
        <v>3370.75</v>
      </c>
      <c r="D100" s="40">
        <f t="shared" si="3"/>
        <v>11361955.5625</v>
      </c>
    </row>
    <row r="101" spans="1:4" x14ac:dyDescent="0.25">
      <c r="A101" s="48">
        <v>6614</v>
      </c>
      <c r="B101" s="40">
        <v>2306.25</v>
      </c>
      <c r="C101" s="40">
        <f t="shared" si="2"/>
        <v>4307.75</v>
      </c>
      <c r="D101" s="49">
        <f t="shared" si="3"/>
        <v>18556710.0625</v>
      </c>
    </row>
    <row r="102" spans="1:4" x14ac:dyDescent="0.25">
      <c r="A102" s="48"/>
      <c r="B102" s="40"/>
      <c r="C102" s="40"/>
      <c r="D102" s="40">
        <f>SUM(D2:D101)</f>
        <v>115340256.75</v>
      </c>
    </row>
    <row r="103" spans="1:4" x14ac:dyDescent="0.25">
      <c r="A103" s="48"/>
      <c r="B103" s="40"/>
      <c r="C103" s="40"/>
      <c r="D103" s="40">
        <f>100-1</f>
        <v>99</v>
      </c>
    </row>
    <row r="104" spans="1:4" x14ac:dyDescent="0.25">
      <c r="A104" s="48"/>
      <c r="B104" s="40"/>
      <c r="C104" s="40"/>
      <c r="D104" s="40">
        <f>D102/D103</f>
        <v>1165053.0984848484</v>
      </c>
    </row>
    <row r="105" spans="1:4" x14ac:dyDescent="0.25">
      <c r="A105" s="48"/>
      <c r="B105" s="40"/>
      <c r="C105" s="40"/>
      <c r="D105" s="40"/>
    </row>
    <row r="106" spans="1:4" x14ac:dyDescent="0.25">
      <c r="A106" s="48" t="s">
        <v>8</v>
      </c>
      <c r="B106" s="50">
        <f>AVERAGE(A2:A101)</f>
        <v>2146.09</v>
      </c>
      <c r="C106" s="40"/>
      <c r="D106" s="40"/>
    </row>
    <row r="107" spans="1:4" x14ac:dyDescent="0.25">
      <c r="A107" s="51" t="s">
        <v>125</v>
      </c>
      <c r="B107" s="50">
        <f>_xlfn.VAR.S(A2:A101)</f>
        <v>1139142.7695959595</v>
      </c>
      <c r="C107" s="40"/>
      <c r="D107" s="40"/>
    </row>
    <row r="108" spans="1:4" x14ac:dyDescent="0.25">
      <c r="A108" s="51" t="s">
        <v>5</v>
      </c>
      <c r="B108" s="50">
        <f>A101-A2</f>
        <v>5935</v>
      </c>
      <c r="C108" s="40"/>
      <c r="D108" s="40"/>
    </row>
    <row r="109" spans="1:4" x14ac:dyDescent="0.25">
      <c r="A109" s="51" t="s">
        <v>126</v>
      </c>
      <c r="B109" s="50">
        <f>_xlfn.STDEV.S(A2:A101)</f>
        <v>1067.3063147925059</v>
      </c>
      <c r="C109" s="40"/>
      <c r="D109" s="40"/>
    </row>
    <row r="110" spans="1:4" x14ac:dyDescent="0.25">
      <c r="A110" s="48"/>
      <c r="B110" s="40"/>
      <c r="C110" s="40"/>
      <c r="D110" s="40"/>
    </row>
    <row r="111" spans="1:4" x14ac:dyDescent="0.25">
      <c r="A111" s="52" t="s">
        <v>146</v>
      </c>
      <c r="B111" s="40"/>
      <c r="C111" s="40"/>
      <c r="D111" s="40"/>
    </row>
    <row r="112" spans="1:4" ht="17.25" x14ac:dyDescent="0.25">
      <c r="A112" s="36" t="s">
        <v>132</v>
      </c>
      <c r="B112" t="s">
        <v>147</v>
      </c>
    </row>
    <row r="113" spans="1:4" x14ac:dyDescent="0.25">
      <c r="A113" s="53" t="s">
        <v>134</v>
      </c>
      <c r="B113" s="54">
        <f>B106+B109+B109</f>
        <v>4280.7026295850119</v>
      </c>
      <c r="C113" s="50">
        <v>93</v>
      </c>
    </row>
    <row r="114" spans="1:4" x14ac:dyDescent="0.25">
      <c r="A114" s="53"/>
      <c r="B114" s="50">
        <f>B106-B109-B109</f>
        <v>11.4773704149884</v>
      </c>
      <c r="C114" s="50"/>
    </row>
    <row r="115" spans="1:4" x14ac:dyDescent="0.25">
      <c r="A115" s="53"/>
      <c r="B115" s="50"/>
      <c r="C115" s="50"/>
    </row>
    <row r="116" spans="1:4" ht="15.75" x14ac:dyDescent="0.25">
      <c r="A116" s="55" t="s">
        <v>135</v>
      </c>
      <c r="B116" s="56" t="s">
        <v>136</v>
      </c>
      <c r="C116" s="50">
        <f>B106-B109</f>
        <v>1078.7836852074943</v>
      </c>
      <c r="D116">
        <v>82</v>
      </c>
    </row>
    <row r="117" spans="1:4" ht="15.75" x14ac:dyDescent="0.25">
      <c r="A117" s="53"/>
      <c r="B117" s="56" t="s">
        <v>137</v>
      </c>
      <c r="C117" s="50">
        <f>B106+B109</f>
        <v>3213.396314792506</v>
      </c>
    </row>
    <row r="118" spans="1:4" ht="15.75" x14ac:dyDescent="0.25">
      <c r="A118" s="53"/>
      <c r="B118" s="56"/>
      <c r="C118" s="50"/>
    </row>
    <row r="119" spans="1:4" ht="15.75" x14ac:dyDescent="0.25">
      <c r="A119" s="53"/>
      <c r="B119" s="56" t="s">
        <v>138</v>
      </c>
      <c r="C119" s="50">
        <f>B106-(2*B109)</f>
        <v>11.4773704149884</v>
      </c>
      <c r="D119">
        <v>93</v>
      </c>
    </row>
    <row r="120" spans="1:4" ht="15.75" x14ac:dyDescent="0.25">
      <c r="A120" s="53"/>
      <c r="B120" s="56" t="s">
        <v>139</v>
      </c>
      <c r="C120" s="50">
        <f>B106+(2*B109)</f>
        <v>4280.7026295850119</v>
      </c>
    </row>
    <row r="121" spans="1:4" x14ac:dyDescent="0.25">
      <c r="A121" s="53"/>
    </row>
    <row r="122" spans="1:4" x14ac:dyDescent="0.25">
      <c r="A122" s="48"/>
      <c r="B122" s="40"/>
      <c r="C122" s="40"/>
      <c r="D122" s="40"/>
    </row>
    <row r="123" spans="1:4" x14ac:dyDescent="0.25">
      <c r="A123" s="46" t="s">
        <v>140</v>
      </c>
      <c r="B123" s="40"/>
      <c r="C123" s="40"/>
      <c r="D123" s="40"/>
    </row>
    <row r="124" spans="1:4" x14ac:dyDescent="0.25">
      <c r="A124" s="36" t="s">
        <v>141</v>
      </c>
      <c r="B124" s="40"/>
      <c r="C124" s="40"/>
      <c r="D124" s="40"/>
    </row>
    <row r="125" spans="1:4" x14ac:dyDescent="0.25">
      <c r="A125" s="36" t="s">
        <v>148</v>
      </c>
      <c r="B125" s="40"/>
      <c r="C125" s="40"/>
      <c r="D125" s="40"/>
    </row>
    <row r="126" spans="1:4" x14ac:dyDescent="0.25">
      <c r="A126" s="36" t="s">
        <v>149</v>
      </c>
      <c r="B126" s="40"/>
      <c r="C126" s="40"/>
      <c r="D126" s="40"/>
    </row>
    <row r="127" spans="1:4" x14ac:dyDescent="0.25">
      <c r="A127" s="48"/>
      <c r="B127" s="40"/>
      <c r="C127" s="40"/>
      <c r="D127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Spreadsheet &amp; Analysis</vt:lpstr>
      <vt:lpstr>Listing Price Frequency-Histog.</vt:lpstr>
      <vt:lpstr>Rooms Bar Graph</vt:lpstr>
      <vt:lpstr>Chebyshev and Empirical Price</vt:lpstr>
      <vt:lpstr>Chebyshev and Empirical SQFT</vt:lpstr>
    </vt:vector>
  </TitlesOfParts>
  <Company/>
  <LinksUpToDate>false</LinksUpToDate>
  <SharedDoc>false</SharedDoc>
  <HyperlinksChanged>false</HyperlinksChanged>
  <AppVersion>15.0300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