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480" windowHeight="11580" activeTab="2"/>
  </bookViews>
  <sheets>
    <sheet name="2007 Analysis" sheetId="1" r:id="rId1"/>
    <sheet name="2008 Analysis" sheetId="5" r:id="rId2"/>
    <sheet name="2013 Analysis" sheetId="6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D40" i="6" l="1"/>
  <c r="F34" i="6" l="1"/>
  <c r="E33" i="6"/>
  <c r="E36" i="6" s="1"/>
  <c r="E38" i="6" s="1"/>
  <c r="K29" i="6"/>
  <c r="K35" i="6" s="1"/>
  <c r="J29" i="6"/>
  <c r="J35" i="6" s="1"/>
  <c r="I29" i="6"/>
  <c r="I35" i="6" s="1"/>
  <c r="H29" i="6"/>
  <c r="H35" i="6" s="1"/>
  <c r="G29" i="6"/>
  <c r="G35" i="6" s="1"/>
  <c r="F29" i="6"/>
  <c r="F35" i="6" s="1"/>
  <c r="F27" i="6"/>
  <c r="G27" i="6" s="1"/>
  <c r="H27" i="6" s="1"/>
  <c r="I27" i="6" s="1"/>
  <c r="J27" i="6" s="1"/>
  <c r="K27" i="6" s="1"/>
  <c r="L27" i="6" s="1"/>
  <c r="M27" i="6" s="1"/>
  <c r="N27" i="6" s="1"/>
  <c r="O27" i="6" s="1"/>
  <c r="P27" i="6" s="1"/>
  <c r="B17" i="6"/>
  <c r="L29" i="6" s="1"/>
  <c r="F32" i="5"/>
  <c r="E31" i="5"/>
  <c r="E34" i="5" s="1"/>
  <c r="E36" i="5" s="1"/>
  <c r="F27" i="5"/>
  <c r="F33" i="5" s="1"/>
  <c r="F25" i="5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G27" i="5"/>
  <c r="B10" i="1"/>
  <c r="B11" i="1"/>
  <c r="B12" i="1"/>
  <c r="B13" i="1"/>
  <c r="B14" i="1"/>
  <c r="L35" i="6" l="1"/>
  <c r="L31" i="6"/>
  <c r="F36" i="6"/>
  <c r="B18" i="6"/>
  <c r="F31" i="6"/>
  <c r="F38" i="6" s="1"/>
  <c r="G31" i="6"/>
  <c r="H31" i="6"/>
  <c r="I31" i="6"/>
  <c r="J31" i="6"/>
  <c r="K31" i="6"/>
  <c r="G34" i="6"/>
  <c r="G33" i="5"/>
  <c r="G29" i="5"/>
  <c r="F34" i="5"/>
  <c r="F29" i="5"/>
  <c r="F36" i="5" s="1"/>
  <c r="G32" i="5"/>
  <c r="F27" i="1"/>
  <c r="F29" i="1" s="1"/>
  <c r="G27" i="1"/>
  <c r="F32" i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E31" i="1"/>
  <c r="E34" i="1" s="1"/>
  <c r="E36" i="1" s="1"/>
  <c r="F25" i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G36" i="6" l="1"/>
  <c r="H34" i="6"/>
  <c r="G38" i="6"/>
  <c r="M29" i="6"/>
  <c r="B19" i="6"/>
  <c r="G34" i="5"/>
  <c r="H32" i="5"/>
  <c r="H27" i="5"/>
  <c r="G36" i="5"/>
  <c r="G29" i="1"/>
  <c r="G33" i="1"/>
  <c r="G34" i="1" s="1"/>
  <c r="H27" i="1"/>
  <c r="H33" i="1" s="1"/>
  <c r="H34" i="1" s="1"/>
  <c r="F33" i="1"/>
  <c r="F34" i="1" s="1"/>
  <c r="H29" i="1"/>
  <c r="G36" i="1"/>
  <c r="F36" i="1"/>
  <c r="H36" i="1"/>
  <c r="N29" i="6" l="1"/>
  <c r="B20" i="6"/>
  <c r="M35" i="6"/>
  <c r="M31" i="6"/>
  <c r="H36" i="6"/>
  <c r="H38" i="6" s="1"/>
  <c r="I34" i="6"/>
  <c r="I27" i="5"/>
  <c r="H33" i="5"/>
  <c r="H29" i="5"/>
  <c r="H34" i="5"/>
  <c r="I32" i="5"/>
  <c r="I27" i="1"/>
  <c r="I36" i="6" l="1"/>
  <c r="I38" i="6" s="1"/>
  <c r="J34" i="6"/>
  <c r="O29" i="6"/>
  <c r="B21" i="6"/>
  <c r="P29" i="6" s="1"/>
  <c r="N35" i="6"/>
  <c r="N31" i="6"/>
  <c r="J32" i="5"/>
  <c r="H36" i="5"/>
  <c r="J27" i="5"/>
  <c r="I33" i="5"/>
  <c r="I34" i="5" s="1"/>
  <c r="I29" i="5"/>
  <c r="I33" i="1"/>
  <c r="I34" i="1" s="1"/>
  <c r="I29" i="1"/>
  <c r="J27" i="1"/>
  <c r="P35" i="6" l="1"/>
  <c r="P31" i="6"/>
  <c r="O35" i="6"/>
  <c r="O31" i="6"/>
  <c r="J36" i="6"/>
  <c r="J38" i="6" s="1"/>
  <c r="K34" i="6"/>
  <c r="I36" i="5"/>
  <c r="K27" i="5"/>
  <c r="B15" i="5"/>
  <c r="J33" i="5"/>
  <c r="J29" i="5"/>
  <c r="J34" i="5"/>
  <c r="K32" i="5"/>
  <c r="J33" i="1"/>
  <c r="J34" i="1" s="1"/>
  <c r="J29" i="1"/>
  <c r="I36" i="1"/>
  <c r="B15" i="1"/>
  <c r="K27" i="1"/>
  <c r="K36" i="6" l="1"/>
  <c r="K38" i="6" s="1"/>
  <c r="L34" i="6"/>
  <c r="L32" i="5"/>
  <c r="J36" i="5"/>
  <c r="L27" i="5"/>
  <c r="B16" i="5"/>
  <c r="K33" i="5"/>
  <c r="K34" i="5" s="1"/>
  <c r="K29" i="5"/>
  <c r="K33" i="1"/>
  <c r="K34" i="1" s="1"/>
  <c r="K29" i="1"/>
  <c r="J36" i="1"/>
  <c r="L27" i="1"/>
  <c r="B16" i="1"/>
  <c r="L36" i="6" l="1"/>
  <c r="L38" i="6" s="1"/>
  <c r="M34" i="6"/>
  <c r="K36" i="5"/>
  <c r="M27" i="5"/>
  <c r="B17" i="5"/>
  <c r="L33" i="5"/>
  <c r="L29" i="5"/>
  <c r="L34" i="5"/>
  <c r="M32" i="5"/>
  <c r="L33" i="1"/>
  <c r="L34" i="1" s="1"/>
  <c r="L29" i="1"/>
  <c r="K36" i="1"/>
  <c r="M27" i="1"/>
  <c r="B17" i="1"/>
  <c r="M36" i="6" l="1"/>
  <c r="M38" i="6" s="1"/>
  <c r="N34" i="6"/>
  <c r="N32" i="5"/>
  <c r="L36" i="5"/>
  <c r="N27" i="5"/>
  <c r="B18" i="5"/>
  <c r="M33" i="5"/>
  <c r="M34" i="5" s="1"/>
  <c r="M29" i="5"/>
  <c r="M33" i="1"/>
  <c r="M34" i="1" s="1"/>
  <c r="M29" i="1"/>
  <c r="L36" i="1"/>
  <c r="B18" i="1"/>
  <c r="N27" i="1"/>
  <c r="N36" i="6" l="1"/>
  <c r="N38" i="6" s="1"/>
  <c r="O34" i="6"/>
  <c r="M36" i="5"/>
  <c r="O27" i="5"/>
  <c r="B19" i="5"/>
  <c r="P27" i="5" s="1"/>
  <c r="N33" i="5"/>
  <c r="N29" i="5"/>
  <c r="N34" i="5"/>
  <c r="O32" i="5"/>
  <c r="N33" i="1"/>
  <c r="N34" i="1" s="1"/>
  <c r="N29" i="1"/>
  <c r="M36" i="1"/>
  <c r="B19" i="1"/>
  <c r="P27" i="1" s="1"/>
  <c r="O27" i="1"/>
  <c r="O36" i="6" l="1"/>
  <c r="O38" i="6" s="1"/>
  <c r="P34" i="6"/>
  <c r="P36" i="6" s="1"/>
  <c r="P38" i="6" s="1"/>
  <c r="P32" i="5"/>
  <c r="N36" i="5"/>
  <c r="P33" i="5"/>
  <c r="P29" i="5"/>
  <c r="O33" i="5"/>
  <c r="O34" i="5" s="1"/>
  <c r="O29" i="5"/>
  <c r="O33" i="1"/>
  <c r="O34" i="1" s="1"/>
  <c r="O29" i="1"/>
  <c r="P33" i="1"/>
  <c r="P34" i="1" s="1"/>
  <c r="P29" i="1"/>
  <c r="N36" i="1"/>
  <c r="O36" i="5" l="1"/>
  <c r="P34" i="5"/>
  <c r="P36" i="5" s="1"/>
  <c r="D38" i="5" s="1"/>
  <c r="P36" i="1"/>
  <c r="O36" i="1"/>
  <c r="D38" i="1" l="1"/>
</calcChain>
</file>

<file path=xl/sharedStrings.xml><?xml version="1.0" encoding="utf-8"?>
<sst xmlns="http://schemas.openxmlformats.org/spreadsheetml/2006/main" count="91" uniqueCount="31">
  <si>
    <t>D 2009</t>
  </si>
  <si>
    <t>D 2010</t>
  </si>
  <si>
    <t>D 2011</t>
  </si>
  <si>
    <t>D 2012</t>
  </si>
  <si>
    <t>D 2013</t>
  </si>
  <si>
    <t>D 2014</t>
  </si>
  <si>
    <t>D 2015</t>
  </si>
  <si>
    <t>D 2016</t>
  </si>
  <si>
    <t>D 2017</t>
  </si>
  <si>
    <t>D 2018</t>
  </si>
  <si>
    <t>D 2019</t>
  </si>
  <si>
    <t>Documentation: The purpose of this model is to calculate the NPV of investing in Wild Bill's Adventure.</t>
  </si>
  <si>
    <t>Inputs:</t>
  </si>
  <si>
    <t>Upfront Investment</t>
  </si>
  <si>
    <t>Annual Fixed Costs</t>
  </si>
  <si>
    <t>Annual Inflation Fixed Costs</t>
  </si>
  <si>
    <t>Number of Vistors per Years</t>
  </si>
  <si>
    <t>Variable Cost</t>
  </si>
  <si>
    <t>Price Per Vist</t>
  </si>
  <si>
    <t>Discount Rate</t>
  </si>
  <si>
    <t>Formula/Output:</t>
  </si>
  <si>
    <t>Year</t>
  </si>
  <si>
    <t>Demand</t>
  </si>
  <si>
    <t>Revenue</t>
  </si>
  <si>
    <t>Initial Investment</t>
  </si>
  <si>
    <t>Fixed Costs</t>
  </si>
  <si>
    <t>Variable Costs</t>
  </si>
  <si>
    <t>Total Costs</t>
  </si>
  <si>
    <t>CashFlow</t>
  </si>
  <si>
    <t>NPV</t>
  </si>
  <si>
    <t>Assignment: Update the 2008 model with 2013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</si>
</sst>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quotePrefix="1"/>
    <xf numFmtId="164" fontId="0" fillId="0" borderId="0" xfId="1" quotePrefix="1" applyNumberFormat="1" applyFont="1"/>
    <xf numFmtId="6" fontId="0" fillId="0" borderId="0" xfId="0" applyNumberFormat="1"/>
    <xf numFmtId="6" fontId="0" fillId="0" borderId="0" xfId="0" quotePrefix="1" applyNumberFormat="1"/>
    <xf numFmtId="0" fontId="2" fillId="0" borderId="0" xfId="0" applyFont="1"/>
    <xf numFmtId="164" fontId="0" fillId="2" borderId="0" xfId="1" applyNumberFormat="1" applyFont="1" applyFill="1"/>
    <xf numFmtId="9" fontId="0" fillId="2" borderId="0" xfId="2" applyFont="1" applyFill="1"/>
    <xf numFmtId="0" fontId="0" fillId="0" borderId="0" xfId="0" applyFill="1"/>
    <xf numFmtId="9" fontId="0" fillId="0" borderId="0" xfId="2" applyFont="1" applyFill="1"/>
    <xf numFmtId="164" fontId="0" fillId="0" borderId="0" xfId="1" applyNumberFormat="1" applyFont="1" applyFill="1"/>
    <xf numFmtId="0" fontId="2" fillId="3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  <Relationship Id="rId9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7" workbookViewId="0">
      <selection activeCell="D38" sqref="D38"/>
    </sheetView>
  </sheetViews>
  <sheetFormatPr defaultRowHeight="15" x14ac:dyDescent="0.25"/>
  <cols>
    <col min="1" max="1" width="25.875" customWidth="1"/>
    <col min="2" max="2" width="11.625" bestFit="1" customWidth="1"/>
    <col min="3" max="3" width="17" customWidth="1"/>
    <col min="4" max="4" width="15.125" customWidth="1"/>
    <col min="5" max="5" width="12.75" customWidth="1"/>
    <col min="6" max="6" width="15" customWidth="1"/>
    <col min="7" max="16" width="12.75" customWidth="1"/>
  </cols>
  <sheetData>
    <row r="1" spans="1:2" x14ac:dyDescent="0.25">
      <c r="A1" s="7" t="s">
        <v>11</v>
      </c>
    </row>
    <row r="2" spans="1:2" x14ac:dyDescent="0.25">
      <c r="A2" s="7"/>
    </row>
    <row r="3" spans="1:2" x14ac:dyDescent="0.25">
      <c r="A3" s="7" t="s">
        <v>12</v>
      </c>
    </row>
    <row r="4" spans="1:2" x14ac:dyDescent="0.25">
      <c r="A4" s="10" t="s">
        <v>13</v>
      </c>
      <c r="B4" s="8">
        <v>30000000</v>
      </c>
    </row>
    <row r="5" spans="1:2" x14ac:dyDescent="0.25">
      <c r="A5" s="10" t="s">
        <v>14</v>
      </c>
      <c r="B5" s="8">
        <v>5000000</v>
      </c>
    </row>
    <row r="6" spans="1:2" x14ac:dyDescent="0.25">
      <c r="A6" s="10" t="s">
        <v>15</v>
      </c>
      <c r="B6" s="9">
        <v>0.03</v>
      </c>
    </row>
    <row r="7" spans="1:2" x14ac:dyDescent="0.25">
      <c r="A7" s="10"/>
      <c r="B7" s="9"/>
    </row>
    <row r="8" spans="1:2" x14ac:dyDescent="0.25">
      <c r="A8" s="10" t="s">
        <v>16</v>
      </c>
      <c r="B8" s="11"/>
    </row>
    <row r="9" spans="1:2" x14ac:dyDescent="0.25">
      <c r="A9" s="10" t="s">
        <v>0</v>
      </c>
      <c r="B9" s="8">
        <v>1000</v>
      </c>
    </row>
    <row r="10" spans="1:2" x14ac:dyDescent="0.25">
      <c r="A10" s="10" t="s">
        <v>1</v>
      </c>
      <c r="B10" s="8">
        <f>B9+100</f>
        <v>1100</v>
      </c>
    </row>
    <row r="11" spans="1:2" x14ac:dyDescent="0.25">
      <c r="A11" s="10" t="s">
        <v>2</v>
      </c>
      <c r="B11" s="8">
        <f t="shared" ref="B11:B14" si="0">B10+100</f>
        <v>1200</v>
      </c>
    </row>
    <row r="12" spans="1:2" x14ac:dyDescent="0.25">
      <c r="A12" s="10" t="s">
        <v>3</v>
      </c>
      <c r="B12" s="8">
        <f t="shared" si="0"/>
        <v>1300</v>
      </c>
    </row>
    <row r="13" spans="1:2" x14ac:dyDescent="0.25">
      <c r="A13" s="10" t="s">
        <v>4</v>
      </c>
      <c r="B13" s="8">
        <f t="shared" si="0"/>
        <v>1400</v>
      </c>
    </row>
    <row r="14" spans="1:2" x14ac:dyDescent="0.25">
      <c r="A14" s="10" t="s">
        <v>5</v>
      </c>
      <c r="B14" s="8">
        <f t="shared" si="0"/>
        <v>1500</v>
      </c>
    </row>
    <row r="15" spans="1:2" x14ac:dyDescent="0.25">
      <c r="A15" s="10" t="s">
        <v>6</v>
      </c>
      <c r="B15" s="8">
        <f>B14+25</f>
        <v>1525</v>
      </c>
    </row>
    <row r="16" spans="1:2" x14ac:dyDescent="0.25">
      <c r="A16" s="10" t="s">
        <v>7</v>
      </c>
      <c r="B16" s="8">
        <f t="shared" ref="B16:B19" si="1">B15+25</f>
        <v>1550</v>
      </c>
    </row>
    <row r="17" spans="1:16" x14ac:dyDescent="0.25">
      <c r="A17" s="10" t="s">
        <v>8</v>
      </c>
      <c r="B17" s="8">
        <f t="shared" si="1"/>
        <v>1575</v>
      </c>
    </row>
    <row r="18" spans="1:16" x14ac:dyDescent="0.25">
      <c r="A18" s="10" t="s">
        <v>9</v>
      </c>
      <c r="B18" s="8">
        <f t="shared" si="1"/>
        <v>1600</v>
      </c>
    </row>
    <row r="19" spans="1:16" x14ac:dyDescent="0.25">
      <c r="A19" s="10" t="s">
        <v>10</v>
      </c>
      <c r="B19" s="8">
        <f t="shared" si="1"/>
        <v>1625</v>
      </c>
    </row>
    <row r="20" spans="1:16" s="10" customFormat="1" x14ac:dyDescent="0.25">
      <c r="B20" s="12"/>
    </row>
    <row r="21" spans="1:16" x14ac:dyDescent="0.25">
      <c r="A21" s="10" t="s">
        <v>17</v>
      </c>
      <c r="B21" s="8">
        <v>35000</v>
      </c>
    </row>
    <row r="22" spans="1:16" x14ac:dyDescent="0.25">
      <c r="A22" s="10" t="s">
        <v>18</v>
      </c>
      <c r="B22" s="8">
        <v>45000</v>
      </c>
    </row>
    <row r="23" spans="1:16" x14ac:dyDescent="0.25">
      <c r="A23" s="10" t="s">
        <v>19</v>
      </c>
      <c r="B23" s="9">
        <v>0.15</v>
      </c>
    </row>
    <row r="25" spans="1:16" x14ac:dyDescent="0.25">
      <c r="A25" s="7" t="s">
        <v>20</v>
      </c>
      <c r="C25" t="s">
        <v>21</v>
      </c>
      <c r="D25">
        <v>2007</v>
      </c>
      <c r="E25">
        <v>2008</v>
      </c>
      <c r="F25">
        <f>E25+1</f>
        <v>2009</v>
      </c>
      <c r="G25">
        <f t="shared" ref="G25:P25" si="2">F25+1</f>
        <v>2010</v>
      </c>
      <c r="H25">
        <f t="shared" si="2"/>
        <v>2011</v>
      </c>
      <c r="I25">
        <f t="shared" si="2"/>
        <v>2012</v>
      </c>
      <c r="J25">
        <f t="shared" si="2"/>
        <v>2013</v>
      </c>
      <c r="K25">
        <f t="shared" si="2"/>
        <v>2014</v>
      </c>
      <c r="L25">
        <f t="shared" si="2"/>
        <v>2015</v>
      </c>
      <c r="M25">
        <f t="shared" si="2"/>
        <v>2016</v>
      </c>
      <c r="N25">
        <f t="shared" si="2"/>
        <v>2017</v>
      </c>
      <c r="O25">
        <f t="shared" si="2"/>
        <v>2018</v>
      </c>
      <c r="P25">
        <f t="shared" si="2"/>
        <v>2019</v>
      </c>
    </row>
    <row r="26" spans="1:16" x14ac:dyDescent="0.25">
      <c r="A26" s="7"/>
    </row>
    <row r="27" spans="1:16" x14ac:dyDescent="0.25">
      <c r="C27" t="s">
        <v>22</v>
      </c>
      <c r="E27" s="1"/>
      <c r="F27" s="4">
        <f>B9</f>
        <v>1000</v>
      </c>
      <c r="G27" s="4">
        <f>B10</f>
        <v>1100</v>
      </c>
      <c r="H27" s="4">
        <f>B11</f>
        <v>1200</v>
      </c>
      <c r="I27" s="4">
        <f>B12</f>
        <v>1300</v>
      </c>
      <c r="J27" s="4">
        <f>B13</f>
        <v>1400</v>
      </c>
      <c r="K27" s="4">
        <f>B14</f>
        <v>1500</v>
      </c>
      <c r="L27" s="4">
        <f>B15</f>
        <v>1525</v>
      </c>
      <c r="M27" s="4">
        <f>B16</f>
        <v>1550</v>
      </c>
      <c r="N27" s="4">
        <f>B17</f>
        <v>1575</v>
      </c>
      <c r="O27" s="4">
        <f>B18</f>
        <v>1600</v>
      </c>
      <c r="P27" s="4">
        <f>B19</f>
        <v>1625</v>
      </c>
    </row>
    <row r="28" spans="1:16" x14ac:dyDescent="0.25">
      <c r="E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C29" t="s">
        <v>23</v>
      </c>
      <c r="E29" s="1"/>
      <c r="F29" s="4">
        <f t="shared" ref="F29:P29" si="3">F27*$B$22</f>
        <v>45000000</v>
      </c>
      <c r="G29" s="4">
        <f t="shared" si="3"/>
        <v>49500000</v>
      </c>
      <c r="H29" s="4">
        <f t="shared" si="3"/>
        <v>54000000</v>
      </c>
      <c r="I29" s="4">
        <f t="shared" si="3"/>
        <v>58500000</v>
      </c>
      <c r="J29" s="4">
        <f t="shared" si="3"/>
        <v>63000000</v>
      </c>
      <c r="K29" s="4">
        <f t="shared" si="3"/>
        <v>67500000</v>
      </c>
      <c r="L29" s="4">
        <f t="shared" si="3"/>
        <v>68625000</v>
      </c>
      <c r="M29" s="4">
        <f t="shared" si="3"/>
        <v>69750000</v>
      </c>
      <c r="N29" s="4">
        <f t="shared" si="3"/>
        <v>70875000</v>
      </c>
      <c r="O29" s="4">
        <f t="shared" si="3"/>
        <v>72000000</v>
      </c>
      <c r="P29" s="4">
        <f t="shared" si="3"/>
        <v>73125000</v>
      </c>
    </row>
    <row r="30" spans="1:16" x14ac:dyDescent="0.25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C31" t="s">
        <v>24</v>
      </c>
      <c r="E31" s="1">
        <f>B4</f>
        <v>30000000</v>
      </c>
    </row>
    <row r="32" spans="1:16" x14ac:dyDescent="0.25">
      <c r="C32" t="s">
        <v>25</v>
      </c>
      <c r="F32" s="2">
        <f>B5</f>
        <v>5000000</v>
      </c>
      <c r="G32" s="1">
        <f>F32*(1+$B$6)</f>
        <v>5150000</v>
      </c>
      <c r="H32" s="1">
        <f t="shared" ref="H32:P32" si="4">G32*(1+$B$6)</f>
        <v>5304500</v>
      </c>
      <c r="I32" s="1">
        <f t="shared" si="4"/>
        <v>5463635</v>
      </c>
      <c r="J32" s="1">
        <f t="shared" si="4"/>
        <v>5627544.0499999998</v>
      </c>
      <c r="K32" s="1">
        <f t="shared" si="4"/>
        <v>5796370.3715000004</v>
      </c>
      <c r="L32" s="1">
        <f t="shared" si="4"/>
        <v>5970261.4826450003</v>
      </c>
      <c r="M32" s="1">
        <f t="shared" si="4"/>
        <v>6149369.3271243507</v>
      </c>
      <c r="N32" s="1">
        <f t="shared" si="4"/>
        <v>6333850.4069380816</v>
      </c>
      <c r="O32" s="1">
        <f t="shared" si="4"/>
        <v>6523865.9191462239</v>
      </c>
      <c r="P32" s="1">
        <f t="shared" si="4"/>
        <v>6719581.8967206106</v>
      </c>
    </row>
    <row r="33" spans="3:16" x14ac:dyDescent="0.25">
      <c r="C33" t="s">
        <v>26</v>
      </c>
      <c r="F33" s="1">
        <f t="shared" ref="F33:P33" si="5">F27*$B$21</f>
        <v>35000000</v>
      </c>
      <c r="G33" s="1">
        <f t="shared" si="5"/>
        <v>38500000</v>
      </c>
      <c r="H33" s="1">
        <f t="shared" si="5"/>
        <v>42000000</v>
      </c>
      <c r="I33" s="1">
        <f t="shared" si="5"/>
        <v>45500000</v>
      </c>
      <c r="J33" s="1">
        <f t="shared" si="5"/>
        <v>49000000</v>
      </c>
      <c r="K33" s="1">
        <f t="shared" si="5"/>
        <v>52500000</v>
      </c>
      <c r="L33" s="1">
        <f t="shared" si="5"/>
        <v>53375000</v>
      </c>
      <c r="M33" s="1">
        <f t="shared" si="5"/>
        <v>54250000</v>
      </c>
      <c r="N33" s="1">
        <f t="shared" si="5"/>
        <v>55125000</v>
      </c>
      <c r="O33" s="1">
        <f t="shared" si="5"/>
        <v>56000000</v>
      </c>
      <c r="P33" s="1">
        <f t="shared" si="5"/>
        <v>56875000</v>
      </c>
    </row>
    <row r="34" spans="3:16" x14ac:dyDescent="0.25">
      <c r="C34" t="s">
        <v>27</v>
      </c>
      <c r="E34" s="2">
        <f>SUM(E31:E33)</f>
        <v>30000000</v>
      </c>
      <c r="F34" s="2">
        <f t="shared" ref="F34:P34" si="6">SUM(F31:F33)</f>
        <v>40000000</v>
      </c>
      <c r="G34" s="2">
        <f t="shared" si="6"/>
        <v>43650000</v>
      </c>
      <c r="H34" s="2">
        <f t="shared" si="6"/>
        <v>47304500</v>
      </c>
      <c r="I34" s="2">
        <f t="shared" si="6"/>
        <v>50963635</v>
      </c>
      <c r="J34" s="2">
        <f t="shared" si="6"/>
        <v>54627544.049999997</v>
      </c>
      <c r="K34" s="2">
        <f t="shared" si="6"/>
        <v>58296370.3715</v>
      </c>
      <c r="L34" s="2">
        <f t="shared" si="6"/>
        <v>59345261.482644998</v>
      </c>
      <c r="M34" s="2">
        <f t="shared" si="6"/>
        <v>60399369.32712435</v>
      </c>
      <c r="N34" s="2">
        <f t="shared" si="6"/>
        <v>61458850.406938083</v>
      </c>
      <c r="O34" s="2">
        <f t="shared" si="6"/>
        <v>62523865.919146225</v>
      </c>
      <c r="P34" s="2">
        <f t="shared" si="6"/>
        <v>63594581.896720611</v>
      </c>
    </row>
    <row r="36" spans="3:16" x14ac:dyDescent="0.25">
      <c r="C36" t="s">
        <v>28</v>
      </c>
      <c r="E36" s="2">
        <f>E29-E34</f>
        <v>-30000000</v>
      </c>
      <c r="F36" s="2">
        <f t="shared" ref="F36:P36" si="7">F29-F34</f>
        <v>5000000</v>
      </c>
      <c r="G36" s="2">
        <f t="shared" si="7"/>
        <v>5850000</v>
      </c>
      <c r="H36" s="2">
        <f t="shared" si="7"/>
        <v>6695500</v>
      </c>
      <c r="I36" s="2">
        <f t="shared" si="7"/>
        <v>7536365</v>
      </c>
      <c r="J36" s="2">
        <f t="shared" si="7"/>
        <v>8372455.950000003</v>
      </c>
      <c r="K36" s="2">
        <f t="shared" si="7"/>
        <v>9203629.6284999996</v>
      </c>
      <c r="L36" s="2">
        <f t="shared" si="7"/>
        <v>9279738.5173550025</v>
      </c>
      <c r="M36" s="2">
        <f t="shared" si="7"/>
        <v>9350630.6728756502</v>
      </c>
      <c r="N36" s="2">
        <f t="shared" si="7"/>
        <v>9416149.5930619165</v>
      </c>
      <c r="O36" s="2">
        <f t="shared" si="7"/>
        <v>9476134.0808537751</v>
      </c>
      <c r="P36" s="2">
        <f t="shared" si="7"/>
        <v>9530418.1032793894</v>
      </c>
    </row>
    <row r="37" spans="3:16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3:16" x14ac:dyDescent="0.25">
      <c r="C38" t="s">
        <v>29</v>
      </c>
      <c r="D38" s="6">
        <f>NPV(0.15,F36:P36)+E36</f>
        <v>9237027.7875714675</v>
      </c>
      <c r="E38" s="6"/>
    </row>
    <row r="39" spans="3:16" x14ac:dyDescent="0.25">
      <c r="E39" s="5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0" workbookViewId="0">
      <selection activeCell="D38" sqref="D38"/>
    </sheetView>
  </sheetViews>
  <sheetFormatPr defaultRowHeight="15" x14ac:dyDescent="0.25"/>
  <cols>
    <col min="1" max="1" width="25.875" customWidth="1"/>
    <col min="2" max="2" width="11.625" bestFit="1" customWidth="1"/>
    <col min="3" max="3" width="17" customWidth="1"/>
    <col min="4" max="4" width="15.125" customWidth="1"/>
    <col min="5" max="5" width="12.75" customWidth="1"/>
    <col min="6" max="6" width="15" customWidth="1"/>
    <col min="7" max="16" width="12.75" customWidth="1"/>
  </cols>
  <sheetData>
    <row r="1" spans="1:2" x14ac:dyDescent="0.25">
      <c r="A1" s="7" t="s">
        <v>11</v>
      </c>
    </row>
    <row r="2" spans="1:2" x14ac:dyDescent="0.25">
      <c r="A2" s="7"/>
    </row>
    <row r="3" spans="1:2" x14ac:dyDescent="0.25">
      <c r="A3" s="7" t="s">
        <v>12</v>
      </c>
    </row>
    <row r="4" spans="1:2" x14ac:dyDescent="0.25">
      <c r="A4" s="10" t="s">
        <v>13</v>
      </c>
      <c r="B4" s="8">
        <v>30000000</v>
      </c>
    </row>
    <row r="5" spans="1:2" x14ac:dyDescent="0.25">
      <c r="A5" s="10" t="s">
        <v>14</v>
      </c>
      <c r="B5" s="8">
        <v>5000000</v>
      </c>
    </row>
    <row r="6" spans="1:2" x14ac:dyDescent="0.25">
      <c r="A6" s="10" t="s">
        <v>15</v>
      </c>
      <c r="B6" s="9">
        <v>0.03</v>
      </c>
    </row>
    <row r="7" spans="1:2" x14ac:dyDescent="0.25">
      <c r="A7" s="10"/>
      <c r="B7" s="9"/>
    </row>
    <row r="8" spans="1:2" x14ac:dyDescent="0.25">
      <c r="A8" s="10" t="s">
        <v>16</v>
      </c>
      <c r="B8" s="11"/>
    </row>
    <row r="9" spans="1:2" x14ac:dyDescent="0.25">
      <c r="A9" s="10" t="s">
        <v>0</v>
      </c>
      <c r="B9" s="8">
        <v>625</v>
      </c>
    </row>
    <row r="10" spans="1:2" x14ac:dyDescent="0.25">
      <c r="A10" s="10" t="s">
        <v>1</v>
      </c>
      <c r="B10" s="8">
        <v>600</v>
      </c>
    </row>
    <row r="11" spans="1:2" x14ac:dyDescent="0.25">
      <c r="A11" s="10" t="s">
        <v>2</v>
      </c>
      <c r="B11" s="8">
        <v>610</v>
      </c>
    </row>
    <row r="12" spans="1:2" x14ac:dyDescent="0.25">
      <c r="A12" s="10" t="s">
        <v>3</v>
      </c>
      <c r="B12" s="8">
        <v>735</v>
      </c>
    </row>
    <row r="13" spans="1:2" x14ac:dyDescent="0.25">
      <c r="A13" s="10" t="s">
        <v>4</v>
      </c>
      <c r="B13" s="8">
        <v>895</v>
      </c>
    </row>
    <row r="14" spans="1:2" x14ac:dyDescent="0.25">
      <c r="A14" s="10" t="s">
        <v>5</v>
      </c>
      <c r="B14" s="8">
        <v>1000</v>
      </c>
    </row>
    <row r="15" spans="1:2" x14ac:dyDescent="0.25">
      <c r="A15" s="10" t="s">
        <v>6</v>
      </c>
      <c r="B15" s="8">
        <f>B14+25</f>
        <v>1025</v>
      </c>
    </row>
    <row r="16" spans="1:2" x14ac:dyDescent="0.25">
      <c r="A16" s="10" t="s">
        <v>7</v>
      </c>
      <c r="B16" s="8">
        <f t="shared" ref="B16:B19" si="0">B15+25</f>
        <v>1050</v>
      </c>
    </row>
    <row r="17" spans="1:16" x14ac:dyDescent="0.25">
      <c r="A17" s="10" t="s">
        <v>8</v>
      </c>
      <c r="B17" s="8">
        <f t="shared" si="0"/>
        <v>1075</v>
      </c>
    </row>
    <row r="18" spans="1:16" x14ac:dyDescent="0.25">
      <c r="A18" s="10" t="s">
        <v>9</v>
      </c>
      <c r="B18" s="8">
        <f t="shared" si="0"/>
        <v>1100</v>
      </c>
    </row>
    <row r="19" spans="1:16" x14ac:dyDescent="0.25">
      <c r="A19" s="10" t="s">
        <v>10</v>
      </c>
      <c r="B19" s="8">
        <f t="shared" si="0"/>
        <v>1125</v>
      </c>
    </row>
    <row r="20" spans="1:16" s="10" customFormat="1" x14ac:dyDescent="0.25">
      <c r="B20" s="12"/>
    </row>
    <row r="21" spans="1:16" x14ac:dyDescent="0.25">
      <c r="A21" s="10" t="s">
        <v>17</v>
      </c>
      <c r="B21" s="8">
        <v>35000</v>
      </c>
    </row>
    <row r="22" spans="1:16" x14ac:dyDescent="0.25">
      <c r="A22" s="10" t="s">
        <v>18</v>
      </c>
      <c r="B22" s="8">
        <v>45000</v>
      </c>
    </row>
    <row r="23" spans="1:16" x14ac:dyDescent="0.25">
      <c r="A23" s="10" t="s">
        <v>19</v>
      </c>
      <c r="B23" s="9">
        <v>0.15</v>
      </c>
    </row>
    <row r="25" spans="1:16" x14ac:dyDescent="0.25">
      <c r="A25" s="7" t="s">
        <v>20</v>
      </c>
      <c r="C25" t="s">
        <v>21</v>
      </c>
      <c r="D25">
        <v>2007</v>
      </c>
      <c r="E25">
        <v>2008</v>
      </c>
      <c r="F25">
        <f>E25+1</f>
        <v>2009</v>
      </c>
      <c r="G25">
        <f t="shared" ref="G25:P25" si="1">F25+1</f>
        <v>2010</v>
      </c>
      <c r="H25">
        <f t="shared" si="1"/>
        <v>2011</v>
      </c>
      <c r="I25">
        <f t="shared" si="1"/>
        <v>2012</v>
      </c>
      <c r="J25">
        <f t="shared" si="1"/>
        <v>2013</v>
      </c>
      <c r="K25">
        <f t="shared" si="1"/>
        <v>2014</v>
      </c>
      <c r="L25">
        <f t="shared" si="1"/>
        <v>2015</v>
      </c>
      <c r="M25">
        <f t="shared" si="1"/>
        <v>2016</v>
      </c>
      <c r="N25">
        <f t="shared" si="1"/>
        <v>2017</v>
      </c>
      <c r="O25">
        <f t="shared" si="1"/>
        <v>2018</v>
      </c>
      <c r="P25">
        <f t="shared" si="1"/>
        <v>2019</v>
      </c>
    </row>
    <row r="26" spans="1:16" x14ac:dyDescent="0.25">
      <c r="A26" s="7"/>
    </row>
    <row r="27" spans="1:16" x14ac:dyDescent="0.25">
      <c r="C27" t="s">
        <v>22</v>
      </c>
      <c r="E27" s="1"/>
      <c r="F27" s="4">
        <f>B9</f>
        <v>625</v>
      </c>
      <c r="G27" s="4">
        <f>B10</f>
        <v>600</v>
      </c>
      <c r="H27" s="4">
        <f>B11</f>
        <v>610</v>
      </c>
      <c r="I27" s="4">
        <f>B12</f>
        <v>735</v>
      </c>
      <c r="J27" s="4">
        <f>B13</f>
        <v>895</v>
      </c>
      <c r="K27" s="4">
        <f>B14</f>
        <v>1000</v>
      </c>
      <c r="L27" s="4">
        <f>B15</f>
        <v>1025</v>
      </c>
      <c r="M27" s="4">
        <f>B16</f>
        <v>1050</v>
      </c>
      <c r="N27" s="4">
        <f>B17</f>
        <v>1075</v>
      </c>
      <c r="O27" s="4">
        <f>B18</f>
        <v>1100</v>
      </c>
      <c r="P27" s="4">
        <f>B19</f>
        <v>1125</v>
      </c>
    </row>
    <row r="28" spans="1:16" x14ac:dyDescent="0.25">
      <c r="E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C29" t="s">
        <v>23</v>
      </c>
      <c r="E29" s="1"/>
      <c r="F29" s="4">
        <f t="shared" ref="F29:P29" si="2">F27*$B$22</f>
        <v>28125000</v>
      </c>
      <c r="G29" s="4">
        <f t="shared" si="2"/>
        <v>27000000</v>
      </c>
      <c r="H29" s="4">
        <f t="shared" si="2"/>
        <v>27450000</v>
      </c>
      <c r="I29" s="4">
        <f t="shared" si="2"/>
        <v>33075000</v>
      </c>
      <c r="J29" s="4">
        <f t="shared" si="2"/>
        <v>40275000</v>
      </c>
      <c r="K29" s="4">
        <f t="shared" si="2"/>
        <v>45000000</v>
      </c>
      <c r="L29" s="4">
        <f t="shared" si="2"/>
        <v>46125000</v>
      </c>
      <c r="M29" s="4">
        <f t="shared" si="2"/>
        <v>47250000</v>
      </c>
      <c r="N29" s="4">
        <f t="shared" si="2"/>
        <v>48375000</v>
      </c>
      <c r="O29" s="4">
        <f t="shared" si="2"/>
        <v>49500000</v>
      </c>
      <c r="P29" s="4">
        <f t="shared" si="2"/>
        <v>50625000</v>
      </c>
    </row>
    <row r="30" spans="1:16" x14ac:dyDescent="0.25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C31" t="s">
        <v>24</v>
      </c>
      <c r="E31" s="1">
        <f>B4</f>
        <v>30000000</v>
      </c>
    </row>
    <row r="32" spans="1:16" x14ac:dyDescent="0.25">
      <c r="C32" t="s">
        <v>25</v>
      </c>
      <c r="F32" s="2">
        <f>B5</f>
        <v>5000000</v>
      </c>
      <c r="G32" s="1">
        <f>F32*(1+$B$6)</f>
        <v>5150000</v>
      </c>
      <c r="H32" s="1">
        <f t="shared" ref="H32:P32" si="3">G32*(1+$B$6)</f>
        <v>5304500</v>
      </c>
      <c r="I32" s="1">
        <f t="shared" si="3"/>
        <v>5463635</v>
      </c>
      <c r="J32" s="1">
        <f t="shared" si="3"/>
        <v>5627544.0499999998</v>
      </c>
      <c r="K32" s="1">
        <f t="shared" si="3"/>
        <v>5796370.3715000004</v>
      </c>
      <c r="L32" s="1">
        <f t="shared" si="3"/>
        <v>5970261.4826450003</v>
      </c>
      <c r="M32" s="1">
        <f t="shared" si="3"/>
        <v>6149369.3271243507</v>
      </c>
      <c r="N32" s="1">
        <f t="shared" si="3"/>
        <v>6333850.4069380816</v>
      </c>
      <c r="O32" s="1">
        <f t="shared" si="3"/>
        <v>6523865.9191462239</v>
      </c>
      <c r="P32" s="1">
        <f t="shared" si="3"/>
        <v>6719581.8967206106</v>
      </c>
    </row>
    <row r="33" spans="3:16" x14ac:dyDescent="0.25">
      <c r="C33" t="s">
        <v>26</v>
      </c>
      <c r="F33" s="1">
        <f t="shared" ref="F33:P33" si="4">F27*$B$21</f>
        <v>21875000</v>
      </c>
      <c r="G33" s="1">
        <f t="shared" si="4"/>
        <v>21000000</v>
      </c>
      <c r="H33" s="1">
        <f t="shared" si="4"/>
        <v>21350000</v>
      </c>
      <c r="I33" s="1">
        <f t="shared" si="4"/>
        <v>25725000</v>
      </c>
      <c r="J33" s="1">
        <f t="shared" si="4"/>
        <v>31325000</v>
      </c>
      <c r="K33" s="1">
        <f t="shared" si="4"/>
        <v>35000000</v>
      </c>
      <c r="L33" s="1">
        <f t="shared" si="4"/>
        <v>35875000</v>
      </c>
      <c r="M33" s="1">
        <f t="shared" si="4"/>
        <v>36750000</v>
      </c>
      <c r="N33" s="1">
        <f t="shared" si="4"/>
        <v>37625000</v>
      </c>
      <c r="O33" s="1">
        <f t="shared" si="4"/>
        <v>38500000</v>
      </c>
      <c r="P33" s="1">
        <f t="shared" si="4"/>
        <v>39375000</v>
      </c>
    </row>
    <row r="34" spans="3:16" x14ac:dyDescent="0.25">
      <c r="C34" t="s">
        <v>27</v>
      </c>
      <c r="E34" s="2">
        <f>SUM(E31:E33)</f>
        <v>30000000</v>
      </c>
      <c r="F34" s="2">
        <f t="shared" ref="F34:P34" si="5">SUM(F31:F33)</f>
        <v>26875000</v>
      </c>
      <c r="G34" s="2">
        <f t="shared" si="5"/>
        <v>26150000</v>
      </c>
      <c r="H34" s="2">
        <f t="shared" si="5"/>
        <v>26654500</v>
      </c>
      <c r="I34" s="2">
        <f t="shared" si="5"/>
        <v>31188635</v>
      </c>
      <c r="J34" s="2">
        <f t="shared" si="5"/>
        <v>36952544.049999997</v>
      </c>
      <c r="K34" s="2">
        <f t="shared" si="5"/>
        <v>40796370.3715</v>
      </c>
      <c r="L34" s="2">
        <f t="shared" si="5"/>
        <v>41845261.482644998</v>
      </c>
      <c r="M34" s="2">
        <f t="shared" si="5"/>
        <v>42899369.32712435</v>
      </c>
      <c r="N34" s="2">
        <f t="shared" si="5"/>
        <v>43958850.406938083</v>
      </c>
      <c r="O34" s="2">
        <f t="shared" si="5"/>
        <v>45023865.919146225</v>
      </c>
      <c r="P34" s="2">
        <f t="shared" si="5"/>
        <v>46094581.896720611</v>
      </c>
    </row>
    <row r="36" spans="3:16" x14ac:dyDescent="0.25">
      <c r="C36" t="s">
        <v>28</v>
      </c>
      <c r="E36" s="2">
        <f>E29-E34</f>
        <v>-30000000</v>
      </c>
      <c r="F36" s="2">
        <f t="shared" ref="F36:P36" si="6">F29-F34</f>
        <v>1250000</v>
      </c>
      <c r="G36" s="2">
        <f t="shared" si="6"/>
        <v>850000</v>
      </c>
      <c r="H36" s="2">
        <f t="shared" si="6"/>
        <v>795500</v>
      </c>
      <c r="I36" s="2">
        <f t="shared" si="6"/>
        <v>1886365</v>
      </c>
      <c r="J36" s="2">
        <f t="shared" si="6"/>
        <v>3322455.950000003</v>
      </c>
      <c r="K36" s="2">
        <f t="shared" si="6"/>
        <v>4203629.6284999996</v>
      </c>
      <c r="L36" s="2">
        <f t="shared" si="6"/>
        <v>4279738.5173550025</v>
      </c>
      <c r="M36" s="2">
        <f t="shared" si="6"/>
        <v>4350630.6728756502</v>
      </c>
      <c r="N36" s="2">
        <f t="shared" si="6"/>
        <v>4416149.5930619165</v>
      </c>
      <c r="O36" s="2">
        <f t="shared" si="6"/>
        <v>4476134.0808537751</v>
      </c>
      <c r="P36" s="2">
        <f t="shared" si="6"/>
        <v>4530418.1032793894</v>
      </c>
    </row>
    <row r="37" spans="3:16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3:16" x14ac:dyDescent="0.25">
      <c r="C38" t="s">
        <v>29</v>
      </c>
      <c r="D38" s="6">
        <f>NPV(0.15,F36:P36)+E36</f>
        <v>-16832837.989123065</v>
      </c>
      <c r="E38" s="6"/>
    </row>
    <row r="39" spans="3:16" x14ac:dyDescent="0.25">
      <c r="E39" s="5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10" workbookViewId="0">
      <selection activeCell="D40" sqref="D40"/>
    </sheetView>
  </sheetViews>
  <sheetFormatPr defaultRowHeight="15" x14ac:dyDescent="0.25"/>
  <cols>
    <col min="1" max="1" width="25.875" customWidth="1"/>
    <col min="2" max="2" width="11.625" bestFit="1" customWidth="1"/>
    <col min="3" max="3" width="17" customWidth="1"/>
    <col min="4" max="4" width="15.125" customWidth="1"/>
    <col min="5" max="5" width="12.75" customWidth="1"/>
    <col min="6" max="6" width="15" customWidth="1"/>
    <col min="7" max="16" width="12.75" customWidth="1"/>
  </cols>
  <sheetData>
    <row r="1" spans="1:3" x14ac:dyDescent="0.25">
      <c r="A1" s="13" t="s">
        <v>30</v>
      </c>
      <c r="B1" s="13"/>
      <c r="C1" s="13"/>
    </row>
    <row r="3" spans="1:3" x14ac:dyDescent="0.25">
      <c r="A3" s="7" t="s">
        <v>11</v>
      </c>
    </row>
    <row r="4" spans="1:3" x14ac:dyDescent="0.25">
      <c r="A4" s="7"/>
    </row>
    <row r="5" spans="1:3" x14ac:dyDescent="0.25">
      <c r="A5" s="7" t="s">
        <v>12</v>
      </c>
    </row>
    <row r="6" spans="1:3" x14ac:dyDescent="0.25">
      <c r="A6" s="10" t="s">
        <v>13</v>
      </c>
      <c r="B6" s="8">
        <v>30000000</v>
      </c>
    </row>
    <row r="7" spans="1:3" x14ac:dyDescent="0.25">
      <c r="A7" s="10" t="s">
        <v>14</v>
      </c>
      <c r="B7" s="8">
        <v>5000000</v>
      </c>
    </row>
    <row r="8" spans="1:3" x14ac:dyDescent="0.25">
      <c r="A8" s="10" t="s">
        <v>15</v>
      </c>
      <c r="B8" s="9">
        <v>0.03</v>
      </c>
    </row>
    <row r="9" spans="1:3" x14ac:dyDescent="0.25">
      <c r="A9" s="10"/>
      <c r="B9" s="9"/>
    </row>
    <row r="10" spans="1:3" x14ac:dyDescent="0.25">
      <c r="A10" s="10" t="s">
        <v>16</v>
      </c>
      <c r="B10" s="11"/>
    </row>
    <row r="11" spans="1:3" x14ac:dyDescent="0.25">
      <c r="A11" s="10" t="s">
        <v>0</v>
      </c>
      <c r="B11" s="8">
        <v>625</v>
      </c>
    </row>
    <row r="12" spans="1:3" x14ac:dyDescent="0.25">
      <c r="A12" s="10" t="s">
        <v>1</v>
      </c>
      <c r="B12" s="8">
        <v>600</v>
      </c>
    </row>
    <row r="13" spans="1:3" x14ac:dyDescent="0.25">
      <c r="A13" s="10" t="s">
        <v>2</v>
      </c>
      <c r="B13" s="8">
        <v>610</v>
      </c>
    </row>
    <row r="14" spans="1:3" x14ac:dyDescent="0.25">
      <c r="A14" s="10" t="s">
        <v>3</v>
      </c>
      <c r="B14" s="8">
        <v>735</v>
      </c>
    </row>
    <row r="15" spans="1:3" x14ac:dyDescent="0.25">
      <c r="A15" s="10" t="s">
        <v>4</v>
      </c>
      <c r="B15" s="8">
        <v>895</v>
      </c>
    </row>
    <row r="16" spans="1:3" x14ac:dyDescent="0.25">
      <c r="A16" s="10" t="s">
        <v>5</v>
      </c>
      <c r="B16" s="8">
        <v>1000</v>
      </c>
    </row>
    <row r="17" spans="1:16" x14ac:dyDescent="0.25">
      <c r="A17" s="10" t="s">
        <v>6</v>
      </c>
      <c r="B17" s="8">
        <f>B16+25</f>
        <v>1025</v>
      </c>
    </row>
    <row r="18" spans="1:16" x14ac:dyDescent="0.25">
      <c r="A18" s="10" t="s">
        <v>7</v>
      </c>
      <c r="B18" s="8">
        <f t="shared" ref="B18:B21" si="0">B17+25</f>
        <v>1050</v>
      </c>
    </row>
    <row r="19" spans="1:16" x14ac:dyDescent="0.25">
      <c r="A19" s="10" t="s">
        <v>8</v>
      </c>
      <c r="B19" s="8">
        <f t="shared" si="0"/>
        <v>1075</v>
      </c>
    </row>
    <row r="20" spans="1:16" x14ac:dyDescent="0.25">
      <c r="A20" s="10" t="s">
        <v>9</v>
      </c>
      <c r="B20" s="8">
        <f t="shared" si="0"/>
        <v>1100</v>
      </c>
    </row>
    <row r="21" spans="1:16" x14ac:dyDescent="0.25">
      <c r="A21" s="10" t="s">
        <v>10</v>
      </c>
      <c r="B21" s="8">
        <f t="shared" si="0"/>
        <v>1125</v>
      </c>
    </row>
    <row r="22" spans="1:16" s="10" customFormat="1" x14ac:dyDescent="0.25">
      <c r="B22" s="12"/>
    </row>
    <row r="23" spans="1:16" x14ac:dyDescent="0.25">
      <c r="A23" s="10" t="s">
        <v>17</v>
      </c>
      <c r="B23" s="8">
        <v>35000</v>
      </c>
    </row>
    <row r="24" spans="1:16" x14ac:dyDescent="0.25">
      <c r="A24" s="10" t="s">
        <v>18</v>
      </c>
      <c r="B24" s="8">
        <v>45000</v>
      </c>
    </row>
    <row r="25" spans="1:16" x14ac:dyDescent="0.25">
      <c r="A25" s="10" t="s">
        <v>19</v>
      </c>
      <c r="B25" s="9">
        <v>0.17</v>
      </c>
    </row>
    <row r="27" spans="1:16" x14ac:dyDescent="0.25">
      <c r="A27" s="7" t="s">
        <v>20</v>
      </c>
      <c r="C27" t="s">
        <v>21</v>
      </c>
      <c r="D27">
        <v>2007</v>
      </c>
      <c r="E27">
        <v>2008</v>
      </c>
      <c r="F27">
        <f>E27+1</f>
        <v>2009</v>
      </c>
      <c r="G27">
        <f t="shared" ref="G27:P27" si="1">F27+1</f>
        <v>2010</v>
      </c>
      <c r="H27">
        <f t="shared" si="1"/>
        <v>2011</v>
      </c>
      <c r="I27">
        <f t="shared" si="1"/>
        <v>2012</v>
      </c>
      <c r="J27">
        <f t="shared" si="1"/>
        <v>2013</v>
      </c>
      <c r="K27">
        <f t="shared" si="1"/>
        <v>2014</v>
      </c>
      <c r="L27">
        <f t="shared" si="1"/>
        <v>2015</v>
      </c>
      <c r="M27">
        <f t="shared" si="1"/>
        <v>2016</v>
      </c>
      <c r="N27">
        <f t="shared" si="1"/>
        <v>2017</v>
      </c>
      <c r="O27">
        <f t="shared" si="1"/>
        <v>2018</v>
      </c>
      <c r="P27">
        <f t="shared" si="1"/>
        <v>2019</v>
      </c>
    </row>
    <row r="28" spans="1:16" x14ac:dyDescent="0.25">
      <c r="A28" s="7"/>
    </row>
    <row r="29" spans="1:16" x14ac:dyDescent="0.25">
      <c r="C29" t="s">
        <v>22</v>
      </c>
      <c r="E29" s="1"/>
      <c r="F29" s="4">
        <f>B11</f>
        <v>625</v>
      </c>
      <c r="G29" s="4">
        <f>B12</f>
        <v>600</v>
      </c>
      <c r="H29" s="4">
        <f>B13</f>
        <v>610</v>
      </c>
      <c r="I29" s="4">
        <f>B14</f>
        <v>735</v>
      </c>
      <c r="J29" s="4">
        <f>B15</f>
        <v>895</v>
      </c>
      <c r="K29" s="4">
        <f>B16</f>
        <v>1000</v>
      </c>
      <c r="L29" s="4">
        <f>B17</f>
        <v>1025</v>
      </c>
      <c r="M29" s="4">
        <f>B18</f>
        <v>1050</v>
      </c>
      <c r="N29" s="4">
        <f>B19</f>
        <v>1075</v>
      </c>
      <c r="O29" s="4">
        <f>B20</f>
        <v>1100</v>
      </c>
      <c r="P29" s="4">
        <f>B21</f>
        <v>1125</v>
      </c>
    </row>
    <row r="30" spans="1:16" x14ac:dyDescent="0.25">
      <c r="E30" s="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C31" t="s">
        <v>23</v>
      </c>
      <c r="E31" s="1"/>
      <c r="F31" s="4">
        <f t="shared" ref="F31:P31" si="2">F29*$B$24</f>
        <v>28125000</v>
      </c>
      <c r="G31" s="4">
        <f t="shared" si="2"/>
        <v>27000000</v>
      </c>
      <c r="H31" s="4">
        <f t="shared" si="2"/>
        <v>27450000</v>
      </c>
      <c r="I31" s="4">
        <f t="shared" si="2"/>
        <v>33075000</v>
      </c>
      <c r="J31" s="4">
        <f t="shared" si="2"/>
        <v>40275000</v>
      </c>
      <c r="K31" s="4">
        <f t="shared" si="2"/>
        <v>45000000</v>
      </c>
      <c r="L31" s="4">
        <f t="shared" si="2"/>
        <v>46125000</v>
      </c>
      <c r="M31" s="4">
        <f t="shared" si="2"/>
        <v>47250000</v>
      </c>
      <c r="N31" s="4">
        <f t="shared" si="2"/>
        <v>48375000</v>
      </c>
      <c r="O31" s="4">
        <f t="shared" si="2"/>
        <v>49500000</v>
      </c>
      <c r="P31" s="4">
        <f t="shared" si="2"/>
        <v>50625000</v>
      </c>
    </row>
    <row r="32" spans="1:16" x14ac:dyDescent="0.2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3:16" x14ac:dyDescent="0.25">
      <c r="C33" t="s">
        <v>24</v>
      </c>
      <c r="E33" s="1">
        <f>B6</f>
        <v>30000000</v>
      </c>
    </row>
    <row r="34" spans="3:16" x14ac:dyDescent="0.25">
      <c r="C34" t="s">
        <v>25</v>
      </c>
      <c r="F34" s="2">
        <f>B7</f>
        <v>5000000</v>
      </c>
      <c r="G34" s="1">
        <f>F34*(1+$B$8)</f>
        <v>5150000</v>
      </c>
      <c r="H34" s="1">
        <f t="shared" ref="H34:P34" si="3">G34*(1+$B$8)</f>
        <v>5304500</v>
      </c>
      <c r="I34" s="1">
        <f t="shared" si="3"/>
        <v>5463635</v>
      </c>
      <c r="J34" s="1">
        <f t="shared" si="3"/>
        <v>5627544.0499999998</v>
      </c>
      <c r="K34" s="1">
        <f t="shared" si="3"/>
        <v>5796370.3715000004</v>
      </c>
      <c r="L34" s="1">
        <f t="shared" si="3"/>
        <v>5970261.4826450003</v>
      </c>
      <c r="M34" s="1">
        <f t="shared" si="3"/>
        <v>6149369.3271243507</v>
      </c>
      <c r="N34" s="1">
        <f t="shared" si="3"/>
        <v>6333850.4069380816</v>
      </c>
      <c r="O34" s="1">
        <f t="shared" si="3"/>
        <v>6523865.9191462239</v>
      </c>
      <c r="P34" s="1">
        <f t="shared" si="3"/>
        <v>6719581.8967206106</v>
      </c>
    </row>
    <row r="35" spans="3:16" x14ac:dyDescent="0.25">
      <c r="C35" t="s">
        <v>26</v>
      </c>
      <c r="F35" s="1">
        <f t="shared" ref="F35:P35" si="4">F29*$B$23</f>
        <v>21875000</v>
      </c>
      <c r="G35" s="1">
        <f t="shared" si="4"/>
        <v>21000000</v>
      </c>
      <c r="H35" s="1">
        <f t="shared" si="4"/>
        <v>21350000</v>
      </c>
      <c r="I35" s="1">
        <f t="shared" si="4"/>
        <v>25725000</v>
      </c>
      <c r="J35" s="1">
        <f t="shared" si="4"/>
        <v>31325000</v>
      </c>
      <c r="K35" s="1">
        <f t="shared" si="4"/>
        <v>35000000</v>
      </c>
      <c r="L35" s="1">
        <f t="shared" si="4"/>
        <v>35875000</v>
      </c>
      <c r="M35" s="1">
        <f t="shared" si="4"/>
        <v>36750000</v>
      </c>
      <c r="N35" s="1">
        <f t="shared" si="4"/>
        <v>37625000</v>
      </c>
      <c r="O35" s="1">
        <f t="shared" si="4"/>
        <v>38500000</v>
      </c>
      <c r="P35" s="1">
        <f t="shared" si="4"/>
        <v>39375000</v>
      </c>
    </row>
    <row r="36" spans="3:16" x14ac:dyDescent="0.25">
      <c r="C36" t="s">
        <v>27</v>
      </c>
      <c r="E36" s="2">
        <f>SUM(E33:E35)</f>
        <v>30000000</v>
      </c>
      <c r="F36" s="2">
        <f t="shared" ref="F36:P36" si="5">SUM(F33:F35)</f>
        <v>26875000</v>
      </c>
      <c r="G36" s="2">
        <f t="shared" si="5"/>
        <v>26150000</v>
      </c>
      <c r="H36" s="2">
        <f t="shared" si="5"/>
        <v>26654500</v>
      </c>
      <c r="I36" s="2">
        <f t="shared" si="5"/>
        <v>31188635</v>
      </c>
      <c r="J36" s="2">
        <f t="shared" si="5"/>
        <v>36952544.049999997</v>
      </c>
      <c r="K36" s="2">
        <f t="shared" si="5"/>
        <v>40796370.3715</v>
      </c>
      <c r="L36" s="2">
        <f t="shared" si="5"/>
        <v>41845261.482644998</v>
      </c>
      <c r="M36" s="2">
        <f t="shared" si="5"/>
        <v>42899369.32712435</v>
      </c>
      <c r="N36" s="2">
        <f t="shared" si="5"/>
        <v>43958850.406938083</v>
      </c>
      <c r="O36" s="2">
        <f t="shared" si="5"/>
        <v>45023865.919146225</v>
      </c>
      <c r="P36" s="2">
        <f t="shared" si="5"/>
        <v>46094581.896720611</v>
      </c>
    </row>
    <row r="38" spans="3:16" x14ac:dyDescent="0.25">
      <c r="C38" t="s">
        <v>28</v>
      </c>
      <c r="E38" s="2">
        <f>E31-E36</f>
        <v>-30000000</v>
      </c>
      <c r="F38" s="2">
        <f t="shared" ref="F38:P38" si="6">F31-F36</f>
        <v>1250000</v>
      </c>
      <c r="G38" s="2">
        <f t="shared" si="6"/>
        <v>850000</v>
      </c>
      <c r="H38" s="2">
        <f t="shared" si="6"/>
        <v>795500</v>
      </c>
      <c r="I38" s="2">
        <f t="shared" si="6"/>
        <v>1886365</v>
      </c>
      <c r="J38" s="2">
        <f t="shared" si="6"/>
        <v>3322455.950000003</v>
      </c>
      <c r="K38" s="2">
        <f t="shared" si="6"/>
        <v>4203629.6284999996</v>
      </c>
      <c r="L38" s="2">
        <f t="shared" si="6"/>
        <v>4279738.5173550025</v>
      </c>
      <c r="M38" s="2">
        <f t="shared" si="6"/>
        <v>4350630.6728756502</v>
      </c>
      <c r="N38" s="2">
        <f t="shared" si="6"/>
        <v>4416149.5930619165</v>
      </c>
      <c r="O38" s="2">
        <f t="shared" si="6"/>
        <v>4476134.0808537751</v>
      </c>
      <c r="P38" s="2">
        <f t="shared" si="6"/>
        <v>4530418.1032793894</v>
      </c>
    </row>
    <row r="39" spans="3:16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3:16" x14ac:dyDescent="0.25">
      <c r="C40" t="s">
        <v>29</v>
      </c>
      <c r="D40" s="6">
        <f>NPV(0.17,F38:P38)+E38</f>
        <v>-18176560.614933535</v>
      </c>
      <c r="E40" s="6"/>
    </row>
    <row r="41" spans="3:16" x14ac:dyDescent="0.25">
      <c r="E41" s="5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2007 Analysis</vt:lpstr>
      <vt:lpstr>2008 Analysis</vt:lpstr>
      <vt:lpstr>2013 Analysis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