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0" yWindow="0" windowWidth="21240" windowHeight="9140" firstSheet="1" activeTab="1"/>
  </bookViews>
  <sheets>
    <sheet name="A1" sheetId="5" r:id="rId1"/>
    <sheet name="A2" sheetId="1" r:id="rId2"/>
    <sheet name="A3" sheetId="2" r:id="rId3"/>
    <sheet name="A4" sheetId="3" r:id="rId4"/>
    <sheet name="A5" sheetId="4" r:id="rId5"/>
    <sheet name="A6" sheetId="6" r:id="rId6"/>
    <sheet name="A7" sheetId="7" r:id="rId7"/>
    <sheet name="A8" sheetId="8" r:id="rId8"/>
    <sheet name="A9" sheetId="9" r:id="rId9"/>
    <sheet name="A10" sheetId="10" r:id="rId10"/>
    <sheet name="A11" sheetId="11" r:id="rId11"/>
    <sheet name="A12" sheetId="12" r:id="rId12"/>
    <sheet name="A13" sheetId="13" r:id="rId13"/>
    <sheet name="A14" sheetId="14" r:id="rId14"/>
    <sheet name="A15" sheetId="15" r:id="rId15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3" l="1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G16" i="2"/>
  <c r="C18" i="2"/>
  <c r="I24" i="2"/>
  <c r="C17" i="2"/>
  <c r="C16" i="2"/>
  <c r="H22" i="2"/>
  <c r="J22" i="2"/>
  <c r="K22" i="2"/>
  <c r="C23" i="2"/>
  <c r="C10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H23" i="2"/>
  <c r="E41" i="2"/>
  <c r="C42" i="2"/>
  <c r="D42" i="2"/>
  <c r="E42" i="2"/>
  <c r="D23" i="2"/>
  <c r="G23" i="2"/>
  <c r="C24" i="2"/>
  <c r="D24" i="2"/>
  <c r="G24" i="2"/>
  <c r="I26" i="2"/>
  <c r="I25" i="2"/>
  <c r="I29" i="2"/>
  <c r="I27" i="2"/>
  <c r="I23" i="2"/>
  <c r="J23" i="2"/>
  <c r="G17" i="2"/>
  <c r="G18" i="2"/>
  <c r="I28" i="2"/>
  <c r="I10" i="1"/>
  <c r="D14" i="1"/>
  <c r="I14" i="1"/>
  <c r="I27" i="1"/>
  <c r="D15" i="1"/>
  <c r="D16" i="1"/>
  <c r="D18" i="1"/>
  <c r="E24" i="1"/>
  <c r="E29" i="1"/>
  <c r="E47" i="1"/>
  <c r="F25" i="1"/>
  <c r="F26" i="1"/>
  <c r="E32" i="1"/>
  <c r="F37" i="1"/>
  <c r="G37" i="1"/>
  <c r="H37" i="1"/>
  <c r="I37" i="1"/>
  <c r="J37" i="1"/>
  <c r="E39" i="1"/>
  <c r="F39" i="1"/>
  <c r="G39" i="1"/>
  <c r="H39" i="1"/>
  <c r="I39" i="1"/>
  <c r="J39" i="1"/>
  <c r="F45" i="1"/>
  <c r="G45" i="1"/>
  <c r="H45" i="1"/>
  <c r="I45" i="1"/>
  <c r="J45" i="1"/>
  <c r="J24" i="2"/>
  <c r="K24" i="2"/>
  <c r="C25" i="2"/>
  <c r="C26" i="2"/>
  <c r="G26" i="1"/>
  <c r="H26" i="1"/>
  <c r="I26" i="1"/>
  <c r="J26" i="1"/>
  <c r="K23" i="2"/>
  <c r="H24" i="2"/>
  <c r="H25" i="2"/>
  <c r="C43" i="2"/>
  <c r="D43" i="2"/>
  <c r="E43" i="2"/>
  <c r="E34" i="1"/>
  <c r="G25" i="1"/>
  <c r="I38" i="1"/>
  <c r="H32" i="1"/>
  <c r="H38" i="1"/>
  <c r="E40" i="1"/>
  <c r="J32" i="1"/>
  <c r="F32" i="1"/>
  <c r="G27" i="1"/>
  <c r="H25" i="1"/>
  <c r="H27" i="1"/>
  <c r="G38" i="1"/>
  <c r="J38" i="1"/>
  <c r="F38" i="1"/>
  <c r="J27" i="1"/>
  <c r="F27" i="1"/>
  <c r="F29" i="1"/>
  <c r="G32" i="1"/>
  <c r="I32" i="1"/>
  <c r="J25" i="2"/>
  <c r="K25" i="2"/>
  <c r="D25" i="2"/>
  <c r="G25" i="2"/>
  <c r="D26" i="2"/>
  <c r="G26" i="2"/>
  <c r="C27" i="2"/>
  <c r="H26" i="2"/>
  <c r="J26" i="2"/>
  <c r="C44" i="2"/>
  <c r="D44" i="2"/>
  <c r="E44" i="2"/>
  <c r="G29" i="1"/>
  <c r="G34" i="1"/>
  <c r="F34" i="1"/>
  <c r="F47" i="1"/>
  <c r="F40" i="1"/>
  <c r="G40" i="1"/>
  <c r="H40" i="1"/>
  <c r="I40" i="1"/>
  <c r="J40" i="1"/>
  <c r="J42" i="1"/>
  <c r="H29" i="1"/>
  <c r="H34" i="1"/>
  <c r="I25" i="1"/>
  <c r="K26" i="2"/>
  <c r="J27" i="2"/>
  <c r="H27" i="2"/>
  <c r="C28" i="2"/>
  <c r="D27" i="2"/>
  <c r="G27" i="2"/>
  <c r="C45" i="2"/>
  <c r="D45" i="2"/>
  <c r="E45" i="2"/>
  <c r="G47" i="1"/>
  <c r="H47" i="1"/>
  <c r="I29" i="1"/>
  <c r="I34" i="1"/>
  <c r="J25" i="1"/>
  <c r="J29" i="1"/>
  <c r="J34" i="1"/>
  <c r="K27" i="2"/>
  <c r="H28" i="2"/>
  <c r="C29" i="2"/>
  <c r="D28" i="2"/>
  <c r="G28" i="2"/>
  <c r="J28" i="2"/>
  <c r="C46" i="2"/>
  <c r="D46" i="2"/>
  <c r="E46" i="2"/>
  <c r="I47" i="1"/>
  <c r="J47" i="1"/>
  <c r="K28" i="2"/>
  <c r="D29" i="2"/>
  <c r="G29" i="2"/>
  <c r="J29" i="2"/>
  <c r="H29" i="2"/>
  <c r="C30" i="2"/>
  <c r="C47" i="2"/>
  <c r="D47" i="2"/>
  <c r="E47" i="2"/>
  <c r="K29" i="2"/>
  <c r="D30" i="2"/>
  <c r="E30" i="2"/>
  <c r="C48" i="2"/>
  <c r="D48" i="2"/>
  <c r="E48" i="2"/>
  <c r="F30" i="2"/>
  <c r="G30" i="2"/>
  <c r="G32" i="2"/>
  <c r="G34" i="2"/>
  <c r="H30" i="2"/>
  <c r="G35" i="2"/>
  <c r="C49" i="2"/>
  <c r="D49" i="2"/>
  <c r="E49" i="2"/>
  <c r="C50" i="2"/>
  <c r="D50" i="2"/>
  <c r="E50" i="2"/>
  <c r="G19" i="2"/>
  <c r="I30" i="2"/>
  <c r="J30" i="2"/>
  <c r="K30" i="2"/>
  <c r="C51" i="2"/>
  <c r="D51" i="2"/>
  <c r="E51" i="2"/>
  <c r="C52" i="2"/>
  <c r="D52" i="2"/>
  <c r="E52" i="2"/>
  <c r="C53" i="2"/>
  <c r="D53" i="2"/>
  <c r="E53" i="2"/>
  <c r="C54" i="2"/>
  <c r="D54" i="2"/>
  <c r="E54" i="2"/>
  <c r="C55" i="2"/>
  <c r="D55" i="2"/>
  <c r="E55" i="2"/>
  <c r="C56" i="2"/>
  <c r="D56" i="2"/>
  <c r="E56" i="2"/>
  <c r="C57" i="2"/>
  <c r="D57" i="2"/>
  <c r="E57" i="2"/>
  <c r="C58" i="2"/>
  <c r="D58" i="2"/>
  <c r="E58" i="2"/>
  <c r="C59" i="2"/>
  <c r="D59" i="2"/>
  <c r="E59" i="2"/>
  <c r="C60" i="2"/>
  <c r="D60" i="2"/>
  <c r="E60" i="2"/>
  <c r="C61" i="2"/>
  <c r="D61" i="2"/>
  <c r="E61" i="2"/>
</calcChain>
</file>

<file path=xl/sharedStrings.xml><?xml version="1.0" encoding="utf-8"?>
<sst xmlns="http://schemas.openxmlformats.org/spreadsheetml/2006/main" count="170" uniqueCount="128">
  <si>
    <t>Investments portfolio</t>
  </si>
  <si>
    <t>Rent expenses</t>
  </si>
  <si>
    <t>Option 2: Rent the house</t>
  </si>
  <si>
    <t>Cash at time sold</t>
  </si>
  <si>
    <t>Total equity</t>
  </si>
  <si>
    <t>House value</t>
  </si>
  <si>
    <t>Principal payments</t>
  </si>
  <si>
    <t>Interest payment</t>
  </si>
  <si>
    <t>Other</t>
  </si>
  <si>
    <t>Overall "out of pocket"</t>
  </si>
  <si>
    <t>Tax benefits</t>
  </si>
  <si>
    <t>In flow</t>
  </si>
  <si>
    <t>Total:</t>
  </si>
  <si>
    <t>Mortgage payments</t>
  </si>
  <si>
    <t>Property tax</t>
  </si>
  <si>
    <t>Insurance &amp; Maintenance</t>
  </si>
  <si>
    <t>Down payment + Origination</t>
  </si>
  <si>
    <t>Out flows</t>
  </si>
  <si>
    <t>Year</t>
  </si>
  <si>
    <t>Option 1: Buy the house</t>
  </si>
  <si>
    <t>Invetments opportunity</t>
  </si>
  <si>
    <t>Marginal tax rate</t>
  </si>
  <si>
    <t>Selling expenses</t>
  </si>
  <si>
    <t xml:space="preserve">Expense growth </t>
  </si>
  <si>
    <t>Holding period (years)</t>
  </si>
  <si>
    <t>Maintenance</t>
  </si>
  <si>
    <t>Mortgage Payment</t>
  </si>
  <si>
    <t>Insurance</t>
  </si>
  <si>
    <t>Loan maturity (years)</t>
  </si>
  <si>
    <t>Property appreciation</t>
  </si>
  <si>
    <t>Mortgage initiation fee</t>
  </si>
  <si>
    <t>Rental growth rate</t>
  </si>
  <si>
    <t>Interest rate (Fixed)</t>
  </si>
  <si>
    <t>Initial monthly rent</t>
  </si>
  <si>
    <t>Loan amount</t>
  </si>
  <si>
    <t>Purchase price</t>
  </si>
  <si>
    <t>Down payment</t>
  </si>
  <si>
    <t xml:space="preserve">Inflation expectation </t>
  </si>
  <si>
    <t>Input Variables</t>
  </si>
  <si>
    <t>Ending balance</t>
  </si>
  <si>
    <t>P</t>
  </si>
  <si>
    <t>I</t>
  </si>
  <si>
    <t>Amortization schedule:</t>
  </si>
  <si>
    <t>IRR:</t>
  </si>
  <si>
    <t>NPV:</t>
  </si>
  <si>
    <t>Total PV:</t>
  </si>
  <si>
    <t>PV(CF)</t>
  </si>
  <si>
    <t>CF</t>
  </si>
  <si>
    <t>DS</t>
  </si>
  <si>
    <t>Total CF</t>
  </si>
  <si>
    <t>Total PV</t>
  </si>
  <si>
    <t>PV_REV</t>
  </si>
  <si>
    <t>REV</t>
  </si>
  <si>
    <t>PV_NOI</t>
  </si>
  <si>
    <t>NOI</t>
  </si>
  <si>
    <t>End of year</t>
  </si>
  <si>
    <t>Leveraged</t>
  </si>
  <si>
    <t>Mortgage Balance at Sale</t>
  </si>
  <si>
    <t>Miminum DCR satisfied?</t>
  </si>
  <si>
    <t>Mortgage Payment (Annual)</t>
  </si>
  <si>
    <t>DCR</t>
  </si>
  <si>
    <t>Next buyer Required return</t>
  </si>
  <si>
    <t>Loan Amount</t>
  </si>
  <si>
    <t>Terminal CAP</t>
  </si>
  <si>
    <t>Next Investor Req Premium</t>
  </si>
  <si>
    <t>Terminal NOI Growth</t>
  </si>
  <si>
    <t>Minumum Required DCR</t>
  </si>
  <si>
    <t>Expected NOI Growth</t>
  </si>
  <si>
    <t>Levered Required Rate</t>
  </si>
  <si>
    <t>Required Rate of Return</t>
  </si>
  <si>
    <t>Manutiry</t>
  </si>
  <si>
    <t xml:space="preserve">CAP </t>
  </si>
  <si>
    <t>Mortgage Rate</t>
  </si>
  <si>
    <t>Expected 1st Year NOI</t>
  </si>
  <si>
    <t>Down Payment</t>
  </si>
  <si>
    <t>Acquisition Price</t>
  </si>
  <si>
    <t>Month</t>
  </si>
  <si>
    <t>Beginning balance</t>
  </si>
  <si>
    <t>Interest</t>
  </si>
  <si>
    <t>Principal</t>
  </si>
  <si>
    <t>Ending Balance</t>
  </si>
  <si>
    <t>Interest rate</t>
  </si>
  <si>
    <t>Original balance</t>
  </si>
  <si>
    <t>Monthly Payment</t>
  </si>
  <si>
    <t>months:</t>
  </si>
  <si>
    <t xml:space="preserve">Remaining balance after </t>
  </si>
  <si>
    <t>Q</t>
  </si>
  <si>
    <t>Time Period</t>
  </si>
  <si>
    <t>Inflation</t>
  </si>
  <si>
    <t>Houston</t>
  </si>
  <si>
    <t>Q2 2007 - Q4 2009 (2.5 years)</t>
  </si>
  <si>
    <t>Q2 1986 - Q2 1995 (9 years)</t>
  </si>
  <si>
    <t>Houston Nominal Annual Price Appreciation Rate</t>
  </si>
  <si>
    <t>Houston Real Annual Price Appreciation Rate</t>
  </si>
  <si>
    <t>Q1 2003 - Q1 2006 (3 years)</t>
  </si>
  <si>
    <t>a.</t>
  </si>
  <si>
    <t>Answer:</t>
  </si>
  <si>
    <t>Show your work:</t>
  </si>
  <si>
    <t>b.</t>
  </si>
  <si>
    <t>c.</t>
  </si>
  <si>
    <t>d.</t>
  </si>
  <si>
    <t xml:space="preserve">a. </t>
  </si>
  <si>
    <t>Miami</t>
  </si>
  <si>
    <t>Q2 1978 - Q2 2016 (38 years)</t>
  </si>
  <si>
    <t>Miami Nominal Annual Price Appreciation Rate</t>
  </si>
  <si>
    <t>Miami Real Annual Price Appreciation Rate</t>
  </si>
  <si>
    <t>Expected next year revenue</t>
  </si>
  <si>
    <t>Million</t>
  </si>
  <si>
    <t>Expected next year total expenses (including interest and depreciation)</t>
  </si>
  <si>
    <t>Expected next year depreciation</t>
  </si>
  <si>
    <t>Expected next year interest payment</t>
  </si>
  <si>
    <t>Total Debt</t>
  </si>
  <si>
    <t>Billion</t>
  </si>
  <si>
    <t>Current range of CAP for office space in the US (depending on quality and location)</t>
  </si>
  <si>
    <t xml:space="preserve">to </t>
  </si>
  <si>
    <t>Current share price</t>
  </si>
  <si>
    <t>per share</t>
  </si>
  <si>
    <t>Number of shares outstanding</t>
  </si>
  <si>
    <t>million</t>
  </si>
  <si>
    <t>Required unlevered rate of return</t>
  </si>
  <si>
    <t>Expectet NOI graowth rate</t>
  </si>
  <si>
    <t>e.</t>
  </si>
  <si>
    <t>f.</t>
  </si>
  <si>
    <t>g.</t>
  </si>
  <si>
    <t xml:space="preserve">c. </t>
  </si>
  <si>
    <t xml:space="preserve">b. </t>
  </si>
  <si>
    <t>b. Answer:</t>
  </si>
  <si>
    <t>a. Answer: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</si>
</sst>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$&quot;#,##0_);[Red]\(&quot;$&quot;#,##0\)"/>
    <numFmt numFmtId="165" formatCode="&quot;$&quot;#,##0.00_);[Red]\(&quot;$&quot;#,##0.00\)"/>
    <numFmt numFmtId="166" formatCode="_(&quot;$&quot;* #,##0.00_);_(&quot;$&quot;* \(#,##0.00\);_(&quot;$&quot;* &quot;-&quot;??_);_(@_)"/>
    <numFmt numFmtId="167" formatCode="&quot;$&quot;#,##0"/>
    <numFmt numFmtId="168" formatCode="_(&quot;$&quot;* #,##0_);_(&quot;$&quot;* \(#,##0\);_(&quot;$&quot;* &quot;-&quot;??_);_(@_)"/>
    <numFmt numFmtId="169" formatCode="#0.0"/>
    <numFmt numFmtId="170" formatCode="#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126">
    <xf numFmtId="0" fontId="0" fillId="0" borderId="0" xfId="0"/>
    <xf numFmtId="0" fontId="0" fillId="3" borderId="1" xfId="0" applyFill="1" applyBorder="1"/>
    <xf numFmtId="0" fontId="0" fillId="3" borderId="2" xfId="0" applyFill="1" applyBorder="1"/>
    <xf numFmtId="167" fontId="0" fillId="3" borderId="2" xfId="0" applyNumberFormat="1" applyFill="1" applyBorder="1"/>
    <xf numFmtId="0" fontId="0" fillId="3" borderId="3" xfId="0" applyFill="1" applyBorder="1"/>
    <xf numFmtId="0" fontId="0" fillId="3" borderId="4" xfId="0" applyFill="1" applyBorder="1"/>
    <xf numFmtId="10" fontId="0" fillId="3" borderId="0" xfId="0" applyNumberFormat="1" applyFill="1" applyBorder="1"/>
    <xf numFmtId="0" fontId="0" fillId="3" borderId="0" xfId="0" applyFill="1" applyBorder="1"/>
    <xf numFmtId="0" fontId="0" fillId="3" borderId="5" xfId="0" applyFill="1" applyBorder="1"/>
    <xf numFmtId="167" fontId="0" fillId="3" borderId="0" xfId="0" applyNumberFormat="1" applyFill="1" applyBorder="1"/>
    <xf numFmtId="165" fontId="0" fillId="3" borderId="0" xfId="0" applyNumberFormat="1" applyFill="1" applyBorder="1"/>
    <xf numFmtId="3" fontId="0" fillId="3" borderId="0" xfId="0" applyNumberFormat="1" applyFill="1" applyBorder="1"/>
    <xf numFmtId="0" fontId="0" fillId="3" borderId="6" xfId="0" applyFill="1" applyBorder="1"/>
    <xf numFmtId="9" fontId="3" fillId="3" borderId="7" xfId="2" applyFont="1" applyFill="1" applyBorder="1"/>
    <xf numFmtId="0" fontId="0" fillId="3" borderId="7" xfId="0" applyFill="1" applyBorder="1"/>
    <xf numFmtId="10" fontId="0" fillId="3" borderId="7" xfId="0" applyNumberFormat="1" applyFill="1" applyBorder="1"/>
    <xf numFmtId="0" fontId="0" fillId="3" borderId="8" xfId="0" applyFill="1" applyBorder="1"/>
    <xf numFmtId="0" fontId="0" fillId="4" borderId="0" xfId="0" applyFill="1"/>
    <xf numFmtId="167" fontId="0" fillId="0" borderId="0" xfId="0" applyNumberFormat="1"/>
    <xf numFmtId="9" fontId="0" fillId="5" borderId="0" xfId="0" applyNumberFormat="1" applyFill="1"/>
    <xf numFmtId="0" fontId="0" fillId="5" borderId="0" xfId="0" applyFill="1"/>
    <xf numFmtId="0" fontId="0" fillId="6" borderId="0" xfId="0" applyFill="1" applyAlignment="1">
      <alignment horizontal="center"/>
    </xf>
    <xf numFmtId="10" fontId="0" fillId="6" borderId="0" xfId="0" applyNumberFormat="1" applyFill="1" applyAlignment="1">
      <alignment horizontal="center"/>
    </xf>
    <xf numFmtId="167" fontId="0" fillId="5" borderId="0" xfId="0" applyNumberFormat="1" applyFill="1"/>
    <xf numFmtId="167" fontId="0" fillId="6" borderId="0" xfId="0" applyNumberFormat="1" applyFill="1" applyAlignment="1">
      <alignment horizontal="center"/>
    </xf>
    <xf numFmtId="0" fontId="3" fillId="6" borderId="0" xfId="3" applyFill="1" applyAlignment="1">
      <alignment horizontal="center"/>
    </xf>
    <xf numFmtId="167" fontId="3" fillId="6" borderId="0" xfId="3" applyNumberFormat="1" applyFill="1" applyAlignment="1">
      <alignment horizontal="center"/>
    </xf>
    <xf numFmtId="164" fontId="0" fillId="5" borderId="0" xfId="0" applyNumberFormat="1" applyFill="1"/>
    <xf numFmtId="167" fontId="0" fillId="5" borderId="0" xfId="1" applyNumberFormat="1" applyFont="1" applyFill="1"/>
    <xf numFmtId="167" fontId="3" fillId="5" borderId="0" xfId="3" applyNumberFormat="1" applyFill="1" applyAlignment="1">
      <alignment horizontal="center"/>
    </xf>
    <xf numFmtId="0" fontId="3" fillId="5" borderId="0" xfId="3" applyFill="1" applyAlignment="1">
      <alignment horizontal="center"/>
    </xf>
    <xf numFmtId="0" fontId="0" fillId="6" borderId="0" xfId="0" applyFill="1"/>
    <xf numFmtId="0" fontId="3" fillId="6" borderId="0" xfId="3" applyFill="1"/>
    <xf numFmtId="10" fontId="3" fillId="6" borderId="0" xfId="3" applyNumberFormat="1" applyFill="1"/>
    <xf numFmtId="167" fontId="3" fillId="7" borderId="0" xfId="3" applyNumberFormat="1" applyFill="1"/>
    <xf numFmtId="0" fontId="3" fillId="7" borderId="0" xfId="3" applyFill="1"/>
    <xf numFmtId="164" fontId="3" fillId="7" borderId="0" xfId="3" applyNumberFormat="1" applyFill="1"/>
    <xf numFmtId="0" fontId="3" fillId="7" borderId="0" xfId="3" applyFill="1" applyAlignment="1">
      <alignment horizontal="center"/>
    </xf>
    <xf numFmtId="2" fontId="3" fillId="7" borderId="0" xfId="3" applyNumberFormat="1" applyFill="1"/>
    <xf numFmtId="10" fontId="3" fillId="7" borderId="0" xfId="3" applyNumberFormat="1" applyFill="1"/>
    <xf numFmtId="0" fontId="3" fillId="0" borderId="0" xfId="3"/>
    <xf numFmtId="10" fontId="3" fillId="0" borderId="0" xfId="3" applyNumberFormat="1"/>
    <xf numFmtId="10" fontId="3" fillId="3" borderId="0" xfId="3" applyNumberFormat="1" applyFill="1"/>
    <xf numFmtId="0" fontId="3" fillId="3" borderId="0" xfId="3" applyFill="1"/>
    <xf numFmtId="0" fontId="0" fillId="3" borderId="0" xfId="0" applyFill="1"/>
    <xf numFmtId="167" fontId="3" fillId="3" borderId="0" xfId="3" applyNumberFormat="1" applyFill="1"/>
    <xf numFmtId="0" fontId="0" fillId="0" borderId="0" xfId="0" applyAlignment="1">
      <alignment horizontal="center"/>
    </xf>
    <xf numFmtId="166" fontId="0" fillId="0" borderId="0" xfId="1" applyFont="1" applyAlignment="1">
      <alignment horizontal="center"/>
    </xf>
    <xf numFmtId="165" fontId="0" fillId="0" borderId="0" xfId="1" applyNumberFormat="1" applyFont="1" applyAlignment="1">
      <alignment horizontal="center"/>
    </xf>
    <xf numFmtId="0" fontId="0" fillId="8" borderId="8" xfId="0" applyFill="1" applyBorder="1" applyAlignment="1">
      <alignment horizontal="center"/>
    </xf>
    <xf numFmtId="0" fontId="0" fillId="10" borderId="10" xfId="0" applyFill="1" applyBorder="1"/>
    <xf numFmtId="165" fontId="0" fillId="10" borderId="11" xfId="0" applyNumberFormat="1" applyFill="1" applyBorder="1"/>
    <xf numFmtId="0" fontId="0" fillId="9" borderId="10" xfId="0" applyFill="1" applyBorder="1"/>
    <xf numFmtId="0" fontId="0" fillId="9" borderId="12" xfId="0" applyFill="1" applyBorder="1"/>
    <xf numFmtId="0" fontId="0" fillId="9" borderId="12" xfId="0" applyFill="1" applyBorder="1" applyAlignment="1">
      <alignment horizontal="center"/>
    </xf>
    <xf numFmtId="166" fontId="0" fillId="9" borderId="11" xfId="1" applyFont="1" applyFill="1" applyBorder="1"/>
    <xf numFmtId="10" fontId="0" fillId="8" borderId="6" xfId="0" applyNumberFormat="1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168" fontId="0" fillId="8" borderId="1" xfId="1" applyNumberFormat="1" applyFont="1" applyFill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10" xfId="0" applyBorder="1"/>
    <xf numFmtId="10" fontId="0" fillId="2" borderId="9" xfId="2" applyNumberFormat="1" applyFont="1" applyFill="1" applyBorder="1" applyAlignment="1">
      <alignment horizontal="center"/>
    </xf>
    <xf numFmtId="10" fontId="0" fillId="2" borderId="12" xfId="2" applyNumberFormat="1" applyFont="1" applyFill="1" applyBorder="1" applyAlignment="1">
      <alignment horizontal="center"/>
    </xf>
    <xf numFmtId="10" fontId="0" fillId="2" borderId="14" xfId="2" applyNumberFormat="1" applyFont="1" applyFill="1" applyBorder="1" applyAlignment="1">
      <alignment horizontal="center"/>
    </xf>
    <xf numFmtId="10" fontId="0" fillId="2" borderId="0" xfId="2" applyNumberFormat="1" applyFont="1" applyFill="1" applyBorder="1" applyAlignment="1">
      <alignment horizontal="center"/>
    </xf>
    <xf numFmtId="10" fontId="0" fillId="2" borderId="15" xfId="2" applyNumberFormat="1" applyFont="1" applyFill="1" applyBorder="1" applyAlignment="1">
      <alignment horizontal="center"/>
    </xf>
    <xf numFmtId="10" fontId="0" fillId="2" borderId="2" xfId="2" applyNumberFormat="1" applyFont="1" applyFill="1" applyBorder="1" applyAlignment="1">
      <alignment horizontal="center"/>
    </xf>
    <xf numFmtId="168" fontId="3" fillId="3" borderId="0" xfId="1" applyNumberFormat="1" applyFont="1" applyFill="1"/>
    <xf numFmtId="0" fontId="0" fillId="0" borderId="0" xfId="0" applyFont="1"/>
    <xf numFmtId="0" fontId="0" fillId="2" borderId="0" xfId="0" applyFill="1"/>
    <xf numFmtId="0" fontId="0" fillId="0" borderId="0" xfId="0" applyFill="1"/>
    <xf numFmtId="0" fontId="0" fillId="0" borderId="0" xfId="0" applyFill="1" applyBorder="1"/>
    <xf numFmtId="167" fontId="0" fillId="11" borderId="1" xfId="0" applyNumberFormat="1" applyFill="1" applyBorder="1"/>
    <xf numFmtId="167" fontId="0" fillId="10" borderId="1" xfId="0" applyNumberFormat="1" applyFill="1" applyBorder="1"/>
    <xf numFmtId="0" fontId="2" fillId="11" borderId="8" xfId="0" applyFont="1" applyFill="1" applyBorder="1"/>
    <xf numFmtId="0" fontId="0" fillId="11" borderId="7" xfId="0" applyFill="1" applyBorder="1"/>
    <xf numFmtId="167" fontId="0" fillId="11" borderId="7" xfId="0" applyNumberFormat="1" applyFill="1" applyBorder="1"/>
    <xf numFmtId="167" fontId="0" fillId="11" borderId="6" xfId="0" applyNumberFormat="1" applyFill="1" applyBorder="1"/>
    <xf numFmtId="0" fontId="0" fillId="11" borderId="5" xfId="0" applyFill="1" applyBorder="1"/>
    <xf numFmtId="0" fontId="0" fillId="11" borderId="0" xfId="0" applyFill="1" applyBorder="1"/>
    <xf numFmtId="167" fontId="0" fillId="11" borderId="0" xfId="0" applyNumberFormat="1" applyFill="1" applyBorder="1"/>
    <xf numFmtId="167" fontId="0" fillId="11" borderId="4" xfId="0" applyNumberFormat="1" applyFill="1" applyBorder="1"/>
    <xf numFmtId="0" fontId="0" fillId="11" borderId="4" xfId="0" applyFill="1" applyBorder="1"/>
    <xf numFmtId="0" fontId="2" fillId="11" borderId="5" xfId="0" applyFont="1" applyFill="1" applyBorder="1"/>
    <xf numFmtId="164" fontId="0" fillId="11" borderId="0" xfId="0" applyNumberFormat="1" applyFill="1" applyBorder="1"/>
    <xf numFmtId="164" fontId="0" fillId="11" borderId="4" xfId="0" applyNumberFormat="1" applyFill="1" applyBorder="1"/>
    <xf numFmtId="0" fontId="2" fillId="11" borderId="3" xfId="0" applyFont="1" applyFill="1" applyBorder="1"/>
    <xf numFmtId="0" fontId="0" fillId="11" borderId="2" xfId="0" applyFill="1" applyBorder="1"/>
    <xf numFmtId="0" fontId="2" fillId="10" borderId="8" xfId="0" applyFont="1" applyFill="1" applyBorder="1"/>
    <xf numFmtId="0" fontId="0" fillId="10" borderId="7" xfId="0" applyFill="1" applyBorder="1"/>
    <xf numFmtId="0" fontId="0" fillId="10" borderId="6" xfId="0" applyFill="1" applyBorder="1"/>
    <xf numFmtId="0" fontId="0" fillId="10" borderId="5" xfId="0" applyFill="1" applyBorder="1"/>
    <xf numFmtId="0" fontId="0" fillId="10" borderId="0" xfId="0" applyFill="1" applyBorder="1"/>
    <xf numFmtId="167" fontId="0" fillId="10" borderId="0" xfId="0" applyNumberFormat="1" applyFill="1" applyBorder="1"/>
    <xf numFmtId="167" fontId="0" fillId="10" borderId="4" xfId="0" applyNumberFormat="1" applyFill="1" applyBorder="1"/>
    <xf numFmtId="0" fontId="0" fillId="10" borderId="4" xfId="0" applyFill="1" applyBorder="1"/>
    <xf numFmtId="0" fontId="0" fillId="10" borderId="3" xfId="0" applyFill="1" applyBorder="1"/>
    <xf numFmtId="0" fontId="0" fillId="10" borderId="2" xfId="0" applyFill="1" applyBorder="1"/>
    <xf numFmtId="167" fontId="0" fillId="10" borderId="2" xfId="0" applyNumberFormat="1" applyFill="1" applyBorder="1"/>
    <xf numFmtId="167" fontId="3" fillId="2" borderId="0" xfId="3" applyNumberFormat="1" applyFill="1"/>
    <xf numFmtId="0" fontId="0" fillId="0" borderId="0" xfId="0" applyFill="1" applyBorder="1" applyAlignment="1">
      <alignment horizontal="center" wrapText="1"/>
    </xf>
    <xf numFmtId="169" fontId="4" fillId="0" borderId="0" xfId="0" applyNumberFormat="1" applyFont="1" applyFill="1" applyAlignment="1">
      <alignment horizontal="right"/>
    </xf>
    <xf numFmtId="170" fontId="4" fillId="0" borderId="0" xfId="0" applyNumberFormat="1" applyFont="1" applyFill="1" applyAlignment="1">
      <alignment horizontal="right"/>
    </xf>
    <xf numFmtId="166" fontId="0" fillId="0" borderId="0" xfId="1" applyFont="1"/>
    <xf numFmtId="168" fontId="0" fillId="0" borderId="0" xfId="1" applyNumberFormat="1" applyFont="1"/>
    <xf numFmtId="0" fontId="0" fillId="0" borderId="0" xfId="0" applyAlignment="1">
      <alignment wrapText="1"/>
    </xf>
    <xf numFmtId="168" fontId="0" fillId="0" borderId="0" xfId="1" applyNumberFormat="1" applyFont="1" applyAlignment="1">
      <alignment horizontal="center"/>
    </xf>
    <xf numFmtId="168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10" fontId="0" fillId="0" borderId="0" xfId="0" applyNumberFormat="1"/>
    <xf numFmtId="168" fontId="0" fillId="2" borderId="0" xfId="0" applyNumberFormat="1" applyFill="1"/>
    <xf numFmtId="166" fontId="0" fillId="2" borderId="0" xfId="0" applyNumberFormat="1" applyFill="1"/>
    <xf numFmtId="0" fontId="0" fillId="0" borderId="0" xfId="0" applyAlignment="1">
      <alignment horizontal="right"/>
    </xf>
    <xf numFmtId="10" fontId="0" fillId="2" borderId="0" xfId="0" applyNumberFormat="1" applyFill="1"/>
    <xf numFmtId="9" fontId="0" fillId="2" borderId="0" xfId="0" applyNumberFormat="1" applyFill="1"/>
    <xf numFmtId="0" fontId="0" fillId="0" borderId="0" xfId="0" applyAlignment="1">
      <alignment horizontal="right" wrapText="1"/>
    </xf>
    <xf numFmtId="0" fontId="0" fillId="5" borderId="0" xfId="0" applyFill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8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7" xfId="0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">
    <cellStyle name="Currency" xfId="1" builtinId="4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theme" Target="theme/theme1.xml"/><Relationship Id="rId17" Type="http://schemas.openxmlformats.org/officeDocument/2006/relationships/styles" Target="styles.xml"/><Relationship Id="rId18" Type="http://schemas.openxmlformats.org/officeDocument/2006/relationships/sharedStrings" Target="sharedStrings.xml"/><Relationship Id="rId1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209550</xdr:colOff>
      <xdr:row>6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2038350" y="36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781049</xdr:colOff>
      <xdr:row>1</xdr:row>
      <xdr:rowOff>190499</xdr:rowOff>
    </xdr:from>
    <xdr:ext cx="4686301" cy="752475"/>
    <xdr:sp macro="" textlink="">
      <xdr:nvSpPr>
        <xdr:cNvPr id="3" name="TextBox 2"/>
        <xdr:cNvSpPr txBox="1"/>
      </xdr:nvSpPr>
      <xdr:spPr>
        <a:xfrm>
          <a:off x="2000249" y="380999"/>
          <a:ext cx="4686301" cy="752475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19051</xdr:colOff>
      <xdr:row>1</xdr:row>
      <xdr:rowOff>0</xdr:rowOff>
    </xdr:from>
    <xdr:ext cx="4686300" cy="942975"/>
    <xdr:sp macro="" textlink="">
      <xdr:nvSpPr>
        <xdr:cNvPr id="2" name="TextBox 1"/>
        <xdr:cNvSpPr txBox="1"/>
      </xdr:nvSpPr>
      <xdr:spPr>
        <a:xfrm>
          <a:off x="2943226" y="190500"/>
          <a:ext cx="4686300" cy="942975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9526</xdr:colOff>
      <xdr:row>1</xdr:row>
      <xdr:rowOff>19050</xdr:rowOff>
    </xdr:from>
    <xdr:ext cx="3648074" cy="1123950"/>
    <xdr:sp macro="" textlink="">
      <xdr:nvSpPr>
        <xdr:cNvPr id="2" name="TextBox 1"/>
        <xdr:cNvSpPr txBox="1"/>
      </xdr:nvSpPr>
      <xdr:spPr>
        <a:xfrm>
          <a:off x="1228726" y="209550"/>
          <a:ext cx="3648074" cy="1123950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 sz="11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2</xdr:col>
      <xdr:colOff>0</xdr:colOff>
      <xdr:row>8</xdr:row>
      <xdr:rowOff>9525</xdr:rowOff>
    </xdr:from>
    <xdr:ext cx="3648075" cy="1123950"/>
    <xdr:sp macro="" textlink="">
      <xdr:nvSpPr>
        <xdr:cNvPr id="3" name="TextBox 2"/>
        <xdr:cNvSpPr txBox="1"/>
      </xdr:nvSpPr>
      <xdr:spPr>
        <a:xfrm>
          <a:off x="1219200" y="1533525"/>
          <a:ext cx="3648075" cy="1123950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1</xdr:row>
      <xdr:rowOff>19049</xdr:rowOff>
    </xdr:from>
    <xdr:ext cx="4248150" cy="1123951"/>
    <xdr:sp macro="" textlink="">
      <xdr:nvSpPr>
        <xdr:cNvPr id="2" name="TextBox 1"/>
        <xdr:cNvSpPr txBox="1"/>
      </xdr:nvSpPr>
      <xdr:spPr>
        <a:xfrm>
          <a:off x="1228725" y="209549"/>
          <a:ext cx="4248150" cy="1123951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8</xdr:row>
      <xdr:rowOff>28575</xdr:rowOff>
    </xdr:from>
    <xdr:ext cx="4248150" cy="1104900"/>
    <xdr:sp macro="" textlink="">
      <xdr:nvSpPr>
        <xdr:cNvPr id="3" name="TextBox 2"/>
        <xdr:cNvSpPr txBox="1"/>
      </xdr:nvSpPr>
      <xdr:spPr>
        <a:xfrm>
          <a:off x="1219200" y="1552575"/>
          <a:ext cx="4248150" cy="1104900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</xdr:row>
      <xdr:rowOff>9524</xdr:rowOff>
    </xdr:from>
    <xdr:ext cx="4267200" cy="1133475"/>
    <xdr:sp macro="" textlink="">
      <xdr:nvSpPr>
        <xdr:cNvPr id="4" name="TextBox 3"/>
        <xdr:cNvSpPr txBox="1"/>
      </xdr:nvSpPr>
      <xdr:spPr>
        <a:xfrm>
          <a:off x="1219200" y="2867024"/>
          <a:ext cx="4267200" cy="1133475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19049</xdr:rowOff>
    </xdr:from>
    <xdr:ext cx="4124325" cy="619125"/>
    <xdr:sp macro="" textlink="">
      <xdr:nvSpPr>
        <xdr:cNvPr id="2" name="TextBox 1"/>
        <xdr:cNvSpPr txBox="1"/>
      </xdr:nvSpPr>
      <xdr:spPr>
        <a:xfrm>
          <a:off x="1219200" y="209549"/>
          <a:ext cx="4124325" cy="619125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 sz="11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2</xdr:col>
      <xdr:colOff>0</xdr:colOff>
      <xdr:row>5</xdr:row>
      <xdr:rowOff>9524</xdr:rowOff>
    </xdr:from>
    <xdr:ext cx="4057650" cy="571501"/>
    <xdr:sp macro="" textlink="">
      <xdr:nvSpPr>
        <xdr:cNvPr id="3" name="TextBox 2"/>
        <xdr:cNvSpPr txBox="1"/>
      </xdr:nvSpPr>
      <xdr:spPr>
        <a:xfrm>
          <a:off x="1219200" y="962024"/>
          <a:ext cx="4057650" cy="571501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9525</xdr:colOff>
      <xdr:row>9</xdr:row>
      <xdr:rowOff>0</xdr:rowOff>
    </xdr:from>
    <xdr:ext cx="4076700" cy="619125"/>
    <xdr:sp macro="" textlink="">
      <xdr:nvSpPr>
        <xdr:cNvPr id="4" name="TextBox 3"/>
        <xdr:cNvSpPr txBox="1"/>
      </xdr:nvSpPr>
      <xdr:spPr>
        <a:xfrm>
          <a:off x="1228725" y="1714500"/>
          <a:ext cx="4076700" cy="619125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11</xdr:row>
      <xdr:rowOff>19050</xdr:rowOff>
    </xdr:from>
    <xdr:ext cx="3676650" cy="781050"/>
    <xdr:sp macro="" textlink="">
      <xdr:nvSpPr>
        <xdr:cNvPr id="2" name="TextBox 1"/>
        <xdr:cNvSpPr txBox="1"/>
      </xdr:nvSpPr>
      <xdr:spPr>
        <a:xfrm>
          <a:off x="1219200" y="2114550"/>
          <a:ext cx="3676650" cy="781050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600074</xdr:colOff>
      <xdr:row>7</xdr:row>
      <xdr:rowOff>28575</xdr:rowOff>
    </xdr:from>
    <xdr:ext cx="3686176" cy="552450"/>
    <xdr:sp macro="" textlink="">
      <xdr:nvSpPr>
        <xdr:cNvPr id="3" name="TextBox 2"/>
        <xdr:cNvSpPr txBox="1"/>
      </xdr:nvSpPr>
      <xdr:spPr>
        <a:xfrm>
          <a:off x="1209674" y="1362075"/>
          <a:ext cx="3686176" cy="552450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19050</xdr:colOff>
      <xdr:row>1</xdr:row>
      <xdr:rowOff>0</xdr:rowOff>
    </xdr:from>
    <xdr:ext cx="3648075" cy="952500"/>
    <xdr:sp macro="" textlink="">
      <xdr:nvSpPr>
        <xdr:cNvPr id="4" name="TextBox 3"/>
        <xdr:cNvSpPr txBox="1"/>
      </xdr:nvSpPr>
      <xdr:spPr>
        <a:xfrm>
          <a:off x="1238250" y="190500"/>
          <a:ext cx="3648075" cy="952500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10</xdr:row>
      <xdr:rowOff>0</xdr:rowOff>
    </xdr:from>
    <xdr:ext cx="3552825" cy="762000"/>
    <xdr:sp macro="" textlink="">
      <xdr:nvSpPr>
        <xdr:cNvPr id="2" name="TextBox 1"/>
        <xdr:cNvSpPr txBox="1"/>
      </xdr:nvSpPr>
      <xdr:spPr>
        <a:xfrm>
          <a:off x="1228725" y="1524000"/>
          <a:ext cx="3552825" cy="762000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9525</xdr:colOff>
      <xdr:row>14</xdr:row>
      <xdr:rowOff>190499</xdr:rowOff>
    </xdr:from>
    <xdr:ext cx="4991100" cy="1133475"/>
    <xdr:sp macro="" textlink="">
      <xdr:nvSpPr>
        <xdr:cNvPr id="3" name="TextBox 2"/>
        <xdr:cNvSpPr txBox="1"/>
      </xdr:nvSpPr>
      <xdr:spPr>
        <a:xfrm>
          <a:off x="1228725" y="2476499"/>
          <a:ext cx="4991100" cy="1133475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0</xdr:row>
      <xdr:rowOff>190499</xdr:rowOff>
    </xdr:from>
    <xdr:ext cx="4257675" cy="1343025"/>
    <xdr:sp macro="" textlink="">
      <xdr:nvSpPr>
        <xdr:cNvPr id="2" name="TextBox 1"/>
        <xdr:cNvSpPr txBox="1"/>
      </xdr:nvSpPr>
      <xdr:spPr>
        <a:xfrm>
          <a:off x="1228725" y="190499"/>
          <a:ext cx="4257675" cy="1343025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2</xdr:col>
      <xdr:colOff>9525</xdr:colOff>
      <xdr:row>9</xdr:row>
      <xdr:rowOff>11431</xdr:rowOff>
    </xdr:from>
    <xdr:to>
      <xdr:col>9</xdr:col>
      <xdr:colOff>0</xdr:colOff>
      <xdr:row>13</xdr:row>
      <xdr:rowOff>180975</xdr:rowOff>
    </xdr:to>
    <xdr:sp macro="" textlink="">
      <xdr:nvSpPr>
        <xdr:cNvPr id="3" name="TextBox 2"/>
        <xdr:cNvSpPr txBox="1"/>
      </xdr:nvSpPr>
      <xdr:spPr>
        <a:xfrm>
          <a:off x="1228725" y="1725931"/>
          <a:ext cx="4257675" cy="931544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oneCellAnchor>
    <xdr:from>
      <xdr:col>2</xdr:col>
      <xdr:colOff>9525</xdr:colOff>
      <xdr:row>14</xdr:row>
      <xdr:rowOff>190499</xdr:rowOff>
    </xdr:from>
    <xdr:ext cx="4267200" cy="942975"/>
    <xdr:sp macro="" textlink="">
      <xdr:nvSpPr>
        <xdr:cNvPr id="4" name="TextBox 3"/>
        <xdr:cNvSpPr txBox="1"/>
      </xdr:nvSpPr>
      <xdr:spPr>
        <a:xfrm>
          <a:off x="1228725" y="2857499"/>
          <a:ext cx="4267200" cy="942975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1</xdr:row>
      <xdr:rowOff>19049</xdr:rowOff>
    </xdr:from>
    <xdr:ext cx="4324350" cy="2828925"/>
    <xdr:sp macro="" textlink="">
      <xdr:nvSpPr>
        <xdr:cNvPr id="2" name="TextBox 1"/>
        <xdr:cNvSpPr txBox="1"/>
      </xdr:nvSpPr>
      <xdr:spPr>
        <a:xfrm>
          <a:off x="619125" y="209549"/>
          <a:ext cx="4324350" cy="2828925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9"/>
  <sheetViews>
    <sheetView workbookViewId="0"/>
  </sheetViews>
  <sheetFormatPr baseColWidth="10" defaultColWidth="8.83203125" defaultRowHeight="14" x14ac:dyDescent="0"/>
  <cols>
    <col min="3" max="3" width="16" customWidth="1"/>
  </cols>
  <sheetData>
    <row r="2" spans="2:7">
      <c r="B2" t="s">
        <v>95</v>
      </c>
      <c r="C2" s="71" t="s">
        <v>96</v>
      </c>
      <c r="D2" s="70"/>
    </row>
    <row r="4" spans="2:7">
      <c r="C4" t="s">
        <v>97</v>
      </c>
      <c r="D4" s="70"/>
      <c r="E4" s="70"/>
      <c r="F4" s="70"/>
      <c r="G4" s="70"/>
    </row>
    <row r="5" spans="2:7">
      <c r="D5" s="70"/>
      <c r="E5" s="70"/>
      <c r="F5" s="70"/>
      <c r="G5" s="70"/>
    </row>
    <row r="7" spans="2:7">
      <c r="B7" t="s">
        <v>98</v>
      </c>
      <c r="C7" s="71" t="s">
        <v>96</v>
      </c>
      <c r="D7" s="70"/>
    </row>
    <row r="9" spans="2:7">
      <c r="C9" t="s">
        <v>97</v>
      </c>
      <c r="D9" s="70"/>
      <c r="E9" s="70"/>
      <c r="F9" s="70"/>
      <c r="G9" s="70"/>
    </row>
    <row r="10" spans="2:7">
      <c r="D10" s="70"/>
      <c r="E10" s="70"/>
      <c r="F10" s="70"/>
      <c r="G10" s="70"/>
    </row>
    <row r="12" spans="2:7">
      <c r="B12" t="s">
        <v>99</v>
      </c>
      <c r="C12" s="71" t="s">
        <v>96</v>
      </c>
      <c r="D12" s="70"/>
    </row>
    <row r="14" spans="2:7">
      <c r="C14" t="s">
        <v>97</v>
      </c>
    </row>
    <row r="17" spans="2:4">
      <c r="B17" t="s">
        <v>100</v>
      </c>
      <c r="C17" s="71" t="s">
        <v>96</v>
      </c>
      <c r="D17" s="70"/>
    </row>
    <row r="19" spans="2:4">
      <c r="C19" t="s">
        <v>97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3"/>
  <sheetViews>
    <sheetView workbookViewId="0"/>
  </sheetViews>
  <sheetFormatPr baseColWidth="10" defaultColWidth="8.83203125" defaultRowHeight="14" x14ac:dyDescent="0"/>
  <cols>
    <col min="2" max="2" width="15.33203125" customWidth="1"/>
    <col min="3" max="3" width="17.1640625" customWidth="1"/>
    <col min="4" max="4" width="15.83203125" customWidth="1"/>
    <col min="5" max="5" width="14.6640625" customWidth="1"/>
    <col min="6" max="6" width="14.83203125" customWidth="1"/>
    <col min="7" max="7" width="14.6640625" customWidth="1"/>
    <col min="8" max="8" width="12.6640625" customWidth="1"/>
  </cols>
  <sheetData>
    <row r="2" spans="2:8">
      <c r="B2" t="s">
        <v>127</v>
      </c>
      <c r="C2" s="70"/>
    </row>
    <row r="4" spans="2:8">
      <c r="B4" t="s">
        <v>97</v>
      </c>
      <c r="C4" s="70"/>
      <c r="D4" s="70"/>
      <c r="E4" s="70"/>
      <c r="F4" s="70"/>
      <c r="G4" s="70"/>
      <c r="H4" s="70"/>
    </row>
    <row r="5" spans="2:8">
      <c r="C5" s="70"/>
      <c r="D5" s="117"/>
      <c r="E5" s="70"/>
      <c r="F5" s="70"/>
      <c r="G5" s="70"/>
      <c r="H5" s="70"/>
    </row>
    <row r="6" spans="2:8">
      <c r="C6" s="70"/>
      <c r="D6" s="116"/>
      <c r="E6" s="70"/>
      <c r="F6" s="70"/>
      <c r="G6" s="70"/>
      <c r="H6" s="70"/>
    </row>
    <row r="7" spans="2:8">
      <c r="C7" s="70"/>
      <c r="D7" s="70"/>
      <c r="E7" s="70"/>
      <c r="F7" s="70"/>
      <c r="G7" s="70"/>
      <c r="H7" s="70"/>
    </row>
    <row r="8" spans="2:8">
      <c r="C8" s="70"/>
      <c r="D8" s="70"/>
      <c r="E8" s="70"/>
      <c r="F8" s="70"/>
      <c r="G8" s="70"/>
      <c r="H8" s="70"/>
    </row>
    <row r="9" spans="2:8">
      <c r="C9" s="70"/>
      <c r="D9" s="70"/>
      <c r="E9" s="70"/>
      <c r="F9" s="70"/>
      <c r="G9" s="70"/>
      <c r="H9" s="70"/>
    </row>
    <row r="10" spans="2:8">
      <c r="C10" s="70"/>
      <c r="D10" s="117"/>
      <c r="E10" s="70"/>
      <c r="F10" s="70"/>
      <c r="G10" s="70"/>
      <c r="H10" s="70"/>
    </row>
    <row r="11" spans="2:8">
      <c r="C11" s="70"/>
      <c r="D11" s="70"/>
      <c r="E11" s="70"/>
      <c r="F11" s="70"/>
      <c r="G11" s="70"/>
      <c r="H11" s="70"/>
    </row>
    <row r="12" spans="2:8">
      <c r="C12" s="70"/>
      <c r="D12" s="70"/>
      <c r="E12" s="70"/>
      <c r="F12" s="70"/>
      <c r="G12" s="70"/>
      <c r="H12" s="70"/>
    </row>
    <row r="14" spans="2:8">
      <c r="B14" t="s">
        <v>126</v>
      </c>
      <c r="C14" s="70"/>
    </row>
    <row r="16" spans="2:8">
      <c r="B16" t="s">
        <v>97</v>
      </c>
      <c r="C16" s="70"/>
      <c r="D16" s="70"/>
      <c r="E16" s="70"/>
      <c r="F16" s="70"/>
      <c r="G16" s="71"/>
      <c r="H16" s="71"/>
    </row>
    <row r="17" spans="3:8">
      <c r="C17" s="70"/>
      <c r="D17" s="70"/>
      <c r="E17" s="70"/>
      <c r="F17" s="70"/>
      <c r="G17" s="71"/>
      <c r="H17" s="71"/>
    </row>
    <row r="18" spans="3:8">
      <c r="C18" s="70"/>
      <c r="D18" s="70"/>
      <c r="E18" s="70"/>
      <c r="F18" s="70"/>
      <c r="G18" s="71"/>
      <c r="H18" s="71"/>
    </row>
    <row r="19" spans="3:8">
      <c r="C19" s="70"/>
      <c r="D19" s="70"/>
      <c r="E19" s="70"/>
      <c r="F19" s="70"/>
      <c r="G19" s="71"/>
      <c r="H19" s="71"/>
    </row>
    <row r="20" spans="3:8">
      <c r="C20" s="70"/>
      <c r="D20" s="70"/>
      <c r="E20" s="70"/>
      <c r="F20" s="70"/>
      <c r="G20" s="71"/>
      <c r="H20" s="71"/>
    </row>
    <row r="21" spans="3:8">
      <c r="C21" s="70"/>
      <c r="D21" s="70"/>
      <c r="E21" s="70"/>
      <c r="F21" s="70"/>
      <c r="G21" s="71"/>
      <c r="H21" s="71"/>
    </row>
    <row r="22" spans="3:8">
      <c r="C22" s="70"/>
      <c r="D22" s="70"/>
      <c r="E22" s="70"/>
      <c r="F22" s="70"/>
      <c r="G22" s="71"/>
      <c r="H22" s="71"/>
    </row>
    <row r="23" spans="3:8">
      <c r="C23" s="70"/>
      <c r="D23" s="70"/>
      <c r="E23" s="70"/>
      <c r="F23" s="70"/>
      <c r="G23" s="71"/>
      <c r="H23" s="7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0"/>
  <sheetViews>
    <sheetView workbookViewId="0"/>
  </sheetViews>
  <sheetFormatPr baseColWidth="10" defaultColWidth="8.83203125" defaultRowHeight="14" x14ac:dyDescent="0"/>
  <sheetData>
    <row r="2" spans="2:2">
      <c r="B2" t="s">
        <v>95</v>
      </c>
    </row>
    <row r="6" spans="2:2">
      <c r="B6" t="s">
        <v>98</v>
      </c>
    </row>
    <row r="10" spans="2:2">
      <c r="B10" t="s">
        <v>99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2"/>
  <sheetViews>
    <sheetView workbookViewId="0"/>
  </sheetViews>
  <sheetFormatPr baseColWidth="10" defaultColWidth="8.83203125" defaultRowHeight="14" x14ac:dyDescent="0"/>
  <sheetData>
    <row r="2" spans="2:2">
      <c r="B2" t="s">
        <v>101</v>
      </c>
    </row>
    <row r="8" spans="2:2">
      <c r="B8" t="s">
        <v>98</v>
      </c>
    </row>
    <row r="12" spans="2:2">
      <c r="B12" t="s">
        <v>99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6"/>
  <sheetViews>
    <sheetView workbookViewId="0"/>
  </sheetViews>
  <sheetFormatPr baseColWidth="10" defaultColWidth="8.83203125" defaultRowHeight="14" x14ac:dyDescent="0"/>
  <cols>
    <col min="2" max="2" width="15.6640625" customWidth="1"/>
    <col min="3" max="9" width="10.6640625" customWidth="1"/>
  </cols>
  <sheetData>
    <row r="2" spans="2:9">
      <c r="B2" t="s">
        <v>127</v>
      </c>
      <c r="C2" s="70"/>
    </row>
    <row r="4" spans="2:9">
      <c r="B4" t="s">
        <v>97</v>
      </c>
      <c r="C4" s="70"/>
      <c r="D4" s="70"/>
      <c r="E4" s="70"/>
      <c r="F4" s="70"/>
      <c r="G4" s="70"/>
      <c r="H4" s="70"/>
      <c r="I4" s="70"/>
    </row>
    <row r="5" spans="2:9">
      <c r="C5" s="70"/>
      <c r="D5" s="70"/>
      <c r="E5" s="70"/>
      <c r="F5" s="70"/>
      <c r="G5" s="70"/>
      <c r="H5" s="70"/>
      <c r="I5" s="70"/>
    </row>
    <row r="6" spans="2:9">
      <c r="C6" s="70"/>
      <c r="D6" s="70"/>
      <c r="E6" s="70"/>
      <c r="F6" s="70"/>
      <c r="G6" s="70"/>
      <c r="H6" s="70"/>
      <c r="I6" s="70"/>
    </row>
    <row r="7" spans="2:9">
      <c r="C7" s="70"/>
      <c r="D7" s="70"/>
      <c r="E7" s="70"/>
      <c r="F7" s="70"/>
      <c r="G7" s="70"/>
      <c r="H7" s="70"/>
      <c r="I7" s="70"/>
    </row>
    <row r="8" spans="2:9">
      <c r="C8" s="70"/>
      <c r="D8" s="70"/>
      <c r="E8" s="70"/>
      <c r="F8" s="70"/>
      <c r="G8" s="70"/>
      <c r="H8" s="70"/>
      <c r="I8" s="70"/>
    </row>
    <row r="9" spans="2:9">
      <c r="C9" s="70"/>
      <c r="D9" s="70"/>
      <c r="E9" s="70"/>
      <c r="F9" s="70"/>
      <c r="G9" s="70"/>
      <c r="H9" s="70"/>
      <c r="I9" s="70"/>
    </row>
    <row r="11" spans="2:9">
      <c r="B11" t="s">
        <v>98</v>
      </c>
    </row>
    <row r="16" spans="2:9">
      <c r="B16" t="s">
        <v>124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6"/>
  <sheetViews>
    <sheetView workbookViewId="0"/>
  </sheetViews>
  <sheetFormatPr baseColWidth="10" defaultColWidth="8.83203125" defaultRowHeight="14" x14ac:dyDescent="0"/>
  <sheetData>
    <row r="2" spans="2:2">
      <c r="B2" t="s">
        <v>95</v>
      </c>
    </row>
    <row r="10" spans="2:2">
      <c r="B10" t="s">
        <v>125</v>
      </c>
    </row>
    <row r="16" spans="2:2">
      <c r="B16" t="s">
        <v>124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47"/>
  <sheetViews>
    <sheetView tabSelected="1" workbookViewId="0"/>
  </sheetViews>
  <sheetFormatPr baseColWidth="10" defaultColWidth="8.83203125" defaultRowHeight="14" x14ac:dyDescent="0"/>
  <cols>
    <col min="3" max="3" width="11.6640625" customWidth="1"/>
    <col min="8" max="8" width="13.1640625" customWidth="1"/>
    <col min="9" max="9" width="11" customWidth="1"/>
  </cols>
  <sheetData>
    <row r="3" spans="2:10">
      <c r="B3" t="s">
        <v>101</v>
      </c>
      <c r="C3" s="71" t="s">
        <v>96</v>
      </c>
    </row>
    <row r="7" spans="2:10">
      <c r="D7" s="72"/>
      <c r="E7" s="72"/>
      <c r="F7" s="72"/>
      <c r="G7" s="72"/>
      <c r="H7" s="72"/>
      <c r="I7" s="72"/>
      <c r="J7" s="72"/>
    </row>
    <row r="8" spans="2:10" ht="15" thickBot="1">
      <c r="B8" s="17" t="s">
        <v>38</v>
      </c>
      <c r="C8" s="17"/>
    </row>
    <row r="9" spans="2:10">
      <c r="B9" s="16" t="s">
        <v>37</v>
      </c>
      <c r="C9" s="14"/>
      <c r="D9" s="15">
        <v>0.02</v>
      </c>
      <c r="E9" s="14"/>
      <c r="F9" s="14"/>
      <c r="G9" s="14" t="s">
        <v>36</v>
      </c>
      <c r="H9" s="14"/>
      <c r="I9" s="13">
        <v>0.3</v>
      </c>
      <c r="J9" s="12"/>
    </row>
    <row r="10" spans="2:10">
      <c r="B10" s="8" t="s">
        <v>35</v>
      </c>
      <c r="C10" s="7"/>
      <c r="D10" s="9">
        <v>300000</v>
      </c>
      <c r="E10" s="7"/>
      <c r="F10" s="7"/>
      <c r="G10" s="7" t="s">
        <v>34</v>
      </c>
      <c r="H10" s="7"/>
      <c r="I10" s="9">
        <f>D10*(1-I9)</f>
        <v>210000</v>
      </c>
      <c r="J10" s="5"/>
    </row>
    <row r="11" spans="2:10">
      <c r="B11" s="8" t="s">
        <v>33</v>
      </c>
      <c r="C11" s="7"/>
      <c r="D11" s="9">
        <v>2200</v>
      </c>
      <c r="E11" s="7"/>
      <c r="F11" s="7"/>
      <c r="G11" s="7" t="s">
        <v>32</v>
      </c>
      <c r="H11" s="7"/>
      <c r="I11" s="6">
        <v>0.04</v>
      </c>
      <c r="J11" s="5"/>
    </row>
    <row r="12" spans="2:10">
      <c r="B12" s="8" t="s">
        <v>31</v>
      </c>
      <c r="C12" s="7"/>
      <c r="D12" s="6">
        <v>0.02</v>
      </c>
      <c r="E12" s="7"/>
      <c r="F12" s="7"/>
      <c r="G12" s="7" t="s">
        <v>30</v>
      </c>
      <c r="H12" s="7"/>
      <c r="I12" s="9">
        <v>3000</v>
      </c>
      <c r="J12" s="5"/>
    </row>
    <row r="13" spans="2:10">
      <c r="B13" s="8" t="s">
        <v>29</v>
      </c>
      <c r="C13" s="7"/>
      <c r="D13" s="6">
        <v>0.02</v>
      </c>
      <c r="E13" s="7"/>
      <c r="F13" s="7"/>
      <c r="G13" s="7" t="s">
        <v>28</v>
      </c>
      <c r="H13" s="7"/>
      <c r="I13" s="11">
        <v>30</v>
      </c>
      <c r="J13" s="5"/>
    </row>
    <row r="14" spans="2:10">
      <c r="B14" s="8" t="s">
        <v>27</v>
      </c>
      <c r="C14" s="7"/>
      <c r="D14" s="9">
        <f>0.015*D10</f>
        <v>4500</v>
      </c>
      <c r="E14" s="7"/>
      <c r="F14" s="7"/>
      <c r="G14" s="7" t="s">
        <v>26</v>
      </c>
      <c r="H14" s="7"/>
      <c r="I14" s="10">
        <f>PMT(I11/12,I13*12,D10*(1-I9),0)*-1</f>
        <v>1002.5721204774649</v>
      </c>
      <c r="J14" s="5"/>
    </row>
    <row r="15" spans="2:10">
      <c r="B15" s="8" t="s">
        <v>25</v>
      </c>
      <c r="C15" s="7"/>
      <c r="D15" s="9">
        <f>0.01*D10</f>
        <v>3000</v>
      </c>
      <c r="E15" s="7"/>
      <c r="F15" s="7"/>
      <c r="G15" s="7" t="s">
        <v>24</v>
      </c>
      <c r="H15" s="7"/>
      <c r="I15" s="7">
        <v>5</v>
      </c>
      <c r="J15" s="5"/>
    </row>
    <row r="16" spans="2:10">
      <c r="B16" s="8" t="s">
        <v>23</v>
      </c>
      <c r="C16" s="7"/>
      <c r="D16" s="6">
        <f>D13</f>
        <v>0.02</v>
      </c>
      <c r="E16" s="7"/>
      <c r="F16" s="7"/>
      <c r="G16" s="7" t="s">
        <v>22</v>
      </c>
      <c r="H16" s="7"/>
      <c r="I16" s="6">
        <v>6.5000000000000002E-2</v>
      </c>
      <c r="J16" s="5"/>
    </row>
    <row r="17" spans="2:10">
      <c r="B17" s="8" t="s">
        <v>21</v>
      </c>
      <c r="C17" s="7"/>
      <c r="D17" s="6">
        <v>0.25</v>
      </c>
      <c r="E17" s="7"/>
      <c r="F17" s="7"/>
      <c r="G17" s="7" t="s">
        <v>20</v>
      </c>
      <c r="H17" s="7"/>
      <c r="I17" s="6">
        <v>8.5000000000000006E-2</v>
      </c>
      <c r="J17" s="5"/>
    </row>
    <row r="18" spans="2:10" ht="15" thickBot="1">
      <c r="B18" s="4" t="s">
        <v>14</v>
      </c>
      <c r="C18" s="2"/>
      <c r="D18" s="3">
        <f>0.0175*D10</f>
        <v>5250.0000000000009</v>
      </c>
      <c r="E18" s="2"/>
      <c r="F18" s="2"/>
      <c r="G18" s="2"/>
      <c r="H18" s="2"/>
      <c r="I18" s="2"/>
      <c r="J18" s="1"/>
    </row>
    <row r="19" spans="2:10" ht="15" thickBot="1"/>
    <row r="20" spans="2:10" ht="15">
      <c r="B20" s="75" t="s">
        <v>19</v>
      </c>
      <c r="C20" s="76"/>
      <c r="D20" s="76"/>
      <c r="E20" s="76"/>
      <c r="F20" s="77"/>
      <c r="G20" s="77"/>
      <c r="H20" s="77"/>
      <c r="I20" s="77"/>
      <c r="J20" s="78"/>
    </row>
    <row r="21" spans="2:10">
      <c r="B21" s="79"/>
      <c r="C21" s="80"/>
      <c r="D21" s="80"/>
      <c r="E21" s="80"/>
      <c r="F21" s="81"/>
      <c r="G21" s="81"/>
      <c r="H21" s="81"/>
      <c r="I21" s="81"/>
      <c r="J21" s="82"/>
    </row>
    <row r="22" spans="2:10">
      <c r="B22" s="79" t="s">
        <v>18</v>
      </c>
      <c r="C22" s="80"/>
      <c r="D22" s="80"/>
      <c r="E22" s="80">
        <v>0</v>
      </c>
      <c r="F22" s="80">
        <v>1</v>
      </c>
      <c r="G22" s="80">
        <v>2</v>
      </c>
      <c r="H22" s="80">
        <v>3</v>
      </c>
      <c r="I22" s="80">
        <v>4</v>
      </c>
      <c r="J22" s="83">
        <v>5</v>
      </c>
    </row>
    <row r="23" spans="2:10" ht="15">
      <c r="B23" s="84" t="s">
        <v>17</v>
      </c>
      <c r="C23" s="80"/>
      <c r="D23" s="80"/>
      <c r="E23" s="80"/>
      <c r="F23" s="80"/>
      <c r="G23" s="80"/>
      <c r="H23" s="80"/>
      <c r="I23" s="80"/>
      <c r="J23" s="83"/>
    </row>
    <row r="24" spans="2:10">
      <c r="B24" s="79" t="s">
        <v>16</v>
      </c>
      <c r="C24" s="80"/>
      <c r="D24" s="80"/>
      <c r="E24" s="81">
        <f>I9*D10+I12</f>
        <v>93000</v>
      </c>
      <c r="F24" s="80"/>
      <c r="G24" s="80"/>
      <c r="H24" s="80"/>
      <c r="I24" s="80"/>
      <c r="J24" s="83"/>
    </row>
    <row r="25" spans="2:10">
      <c r="B25" s="79" t="s">
        <v>15</v>
      </c>
      <c r="C25" s="80"/>
      <c r="D25" s="80"/>
      <c r="E25" s="80"/>
      <c r="F25" s="81">
        <f>D14+D15</f>
        <v>7500</v>
      </c>
      <c r="G25" s="81">
        <f t="shared" ref="G25:J26" si="0">F25*(1+$D$16)</f>
        <v>7650</v>
      </c>
      <c r="H25" s="81">
        <f t="shared" si="0"/>
        <v>7803</v>
      </c>
      <c r="I25" s="81">
        <f t="shared" si="0"/>
        <v>7959.06</v>
      </c>
      <c r="J25" s="82">
        <f t="shared" si="0"/>
        <v>8118.2412000000004</v>
      </c>
    </row>
    <row r="26" spans="2:10">
      <c r="B26" s="79" t="s">
        <v>14</v>
      </c>
      <c r="C26" s="80"/>
      <c r="D26" s="80"/>
      <c r="E26" s="80"/>
      <c r="F26" s="81">
        <f>$D$18</f>
        <v>5250.0000000000009</v>
      </c>
      <c r="G26" s="81">
        <f t="shared" si="0"/>
        <v>5355.0000000000009</v>
      </c>
      <c r="H26" s="81">
        <f t="shared" si="0"/>
        <v>5462.1000000000013</v>
      </c>
      <c r="I26" s="81">
        <f t="shared" si="0"/>
        <v>5571.3420000000015</v>
      </c>
      <c r="J26" s="82">
        <f t="shared" si="0"/>
        <v>5682.7688400000015</v>
      </c>
    </row>
    <row r="27" spans="2:10">
      <c r="B27" s="79" t="s">
        <v>13</v>
      </c>
      <c r="C27" s="80"/>
      <c r="D27" s="80"/>
      <c r="E27" s="80"/>
      <c r="F27" s="85">
        <f>$I$14*12</f>
        <v>12030.865445729578</v>
      </c>
      <c r="G27" s="85">
        <f>$I$14*12</f>
        <v>12030.865445729578</v>
      </c>
      <c r="H27" s="85">
        <f>$I$14*12</f>
        <v>12030.865445729578</v>
      </c>
      <c r="I27" s="85">
        <f>$I$14*12</f>
        <v>12030.865445729578</v>
      </c>
      <c r="J27" s="86">
        <f>$I$14*12</f>
        <v>12030.865445729578</v>
      </c>
    </row>
    <row r="28" spans="2:10">
      <c r="B28" s="79"/>
      <c r="C28" s="80"/>
      <c r="D28" s="80"/>
      <c r="E28" s="80"/>
      <c r="F28" s="85"/>
      <c r="G28" s="85"/>
      <c r="H28" s="85"/>
      <c r="I28" s="85"/>
      <c r="J28" s="86"/>
    </row>
    <row r="29" spans="2:10">
      <c r="B29" s="79" t="s">
        <v>12</v>
      </c>
      <c r="C29" s="80"/>
      <c r="D29" s="80"/>
      <c r="E29" s="81">
        <f t="shared" ref="E29:J29" si="1">SUM(E24:E27)</f>
        <v>93000</v>
      </c>
      <c r="F29" s="81">
        <f t="shared" si="1"/>
        <v>24780.865445729578</v>
      </c>
      <c r="G29" s="81">
        <f t="shared" si="1"/>
        <v>25035.865445729578</v>
      </c>
      <c r="H29" s="81">
        <f t="shared" si="1"/>
        <v>25295.96544572958</v>
      </c>
      <c r="I29" s="81">
        <f t="shared" si="1"/>
        <v>25561.26744572958</v>
      </c>
      <c r="J29" s="82">
        <f t="shared" si="1"/>
        <v>25831.875485729579</v>
      </c>
    </row>
    <row r="30" spans="2:10">
      <c r="B30" s="79"/>
      <c r="C30" s="80"/>
      <c r="D30" s="80"/>
      <c r="E30" s="80"/>
      <c r="F30" s="85"/>
      <c r="G30" s="85"/>
      <c r="H30" s="85"/>
      <c r="I30" s="85"/>
      <c r="J30" s="86"/>
    </row>
    <row r="31" spans="2:10" ht="15">
      <c r="B31" s="84" t="s">
        <v>11</v>
      </c>
      <c r="C31" s="80"/>
      <c r="D31" s="80"/>
      <c r="E31" s="80"/>
      <c r="F31" s="85"/>
      <c r="G31" s="85"/>
      <c r="H31" s="85"/>
      <c r="I31" s="85"/>
      <c r="J31" s="86"/>
    </row>
    <row r="32" spans="2:10">
      <c r="B32" s="79" t="s">
        <v>10</v>
      </c>
      <c r="C32" s="80"/>
      <c r="D32" s="80"/>
      <c r="E32" s="85">
        <f t="shared" ref="E32:J32" si="2">$D$17*(E37+E26)</f>
        <v>0</v>
      </c>
      <c r="F32" s="85">
        <f t="shared" si="2"/>
        <v>3395.672233975065</v>
      </c>
      <c r="G32" s="85">
        <f t="shared" si="2"/>
        <v>3384.2548797250229</v>
      </c>
      <c r="H32" s="85">
        <f t="shared" si="2"/>
        <v>3371.8278993451277</v>
      </c>
      <c r="I32" s="85">
        <f t="shared" si="2"/>
        <v>3358.3392697990439</v>
      </c>
      <c r="J32" s="86">
        <f t="shared" si="2"/>
        <v>3343.7346307654689</v>
      </c>
    </row>
    <row r="33" spans="2:12">
      <c r="B33" s="79"/>
      <c r="C33" s="80"/>
      <c r="D33" s="80"/>
      <c r="E33" s="85"/>
      <c r="F33" s="85"/>
      <c r="G33" s="85"/>
      <c r="H33" s="85"/>
      <c r="I33" s="85"/>
      <c r="J33" s="86"/>
    </row>
    <row r="34" spans="2:12">
      <c r="B34" s="79" t="s">
        <v>9</v>
      </c>
      <c r="C34" s="80"/>
      <c r="D34" s="80"/>
      <c r="E34" s="85">
        <f t="shared" ref="E34:J34" si="3">E29-E32</f>
        <v>93000</v>
      </c>
      <c r="F34" s="85">
        <f t="shared" si="3"/>
        <v>21385.193211754515</v>
      </c>
      <c r="G34" s="85">
        <f t="shared" si="3"/>
        <v>21651.610566004554</v>
      </c>
      <c r="H34" s="85">
        <f t="shared" si="3"/>
        <v>21924.137546384452</v>
      </c>
      <c r="I34" s="85">
        <f t="shared" si="3"/>
        <v>22202.928175930538</v>
      </c>
      <c r="J34" s="86">
        <f t="shared" si="3"/>
        <v>22488.140854964109</v>
      </c>
    </row>
    <row r="35" spans="2:12">
      <c r="B35" s="79"/>
      <c r="C35" s="80"/>
      <c r="D35" s="80"/>
      <c r="E35" s="85"/>
      <c r="F35" s="85"/>
      <c r="G35" s="85"/>
      <c r="H35" s="85"/>
      <c r="I35" s="85"/>
      <c r="J35" s="86"/>
    </row>
    <row r="36" spans="2:12" ht="15">
      <c r="B36" s="84" t="s">
        <v>8</v>
      </c>
      <c r="C36" s="80"/>
      <c r="D36" s="80"/>
      <c r="E36" s="80"/>
      <c r="F36" s="85"/>
      <c r="G36" s="85"/>
      <c r="H36" s="85"/>
      <c r="I36" s="85"/>
      <c r="J36" s="86"/>
    </row>
    <row r="37" spans="2:12">
      <c r="B37" s="79" t="s">
        <v>7</v>
      </c>
      <c r="C37" s="80"/>
      <c r="D37" s="80"/>
      <c r="E37" s="80"/>
      <c r="F37" s="81">
        <f>CUMIPMT($I$11/12,$I$13*12,$D$10*(1-$I$9),E22*12+1,F22*12,0)*-1</f>
        <v>8332.688935900258</v>
      </c>
      <c r="G37" s="81">
        <f>CUMIPMT($I$11/12,$I$13*12,$D$10*(1-$I$9),F22*12+1,G22*12,0)*-1</f>
        <v>8182.0195189000897</v>
      </c>
      <c r="H37" s="81">
        <f>CUMIPMT($I$11/12,$I$13*12,$D$10*(1-$I$9),G22*12+1,H22*12,0)*-1</f>
        <v>8025.2115973805085</v>
      </c>
      <c r="I37" s="81">
        <f>CUMIPMT($I$11/12,$I$13*12,$D$10*(1-$I$9),H22*12+1,I22*12,0)*-1</f>
        <v>7862.0150791961742</v>
      </c>
      <c r="J37" s="82">
        <f>CUMIPMT($I$11/12,$I$13*12,$D$10*(1-$I$9),I22*12+1,J22*12,0)*-1</f>
        <v>7692.169683061873</v>
      </c>
    </row>
    <row r="38" spans="2:12">
      <c r="B38" s="79" t="s">
        <v>6</v>
      </c>
      <c r="C38" s="80"/>
      <c r="D38" s="80"/>
      <c r="E38" s="80"/>
      <c r="F38" s="81">
        <f>$I$14*12-F37</f>
        <v>3698.1765098293199</v>
      </c>
      <c r="G38" s="81">
        <f>$I$14*12-G37</f>
        <v>3848.8459268294882</v>
      </c>
      <c r="H38" s="81">
        <f>$I$14*12-H37</f>
        <v>4005.6538483490694</v>
      </c>
      <c r="I38" s="81">
        <f>$I$14*12-I37</f>
        <v>4168.8503665334038</v>
      </c>
      <c r="J38" s="82">
        <f>$I$14*12-J37</f>
        <v>4338.6957626677049</v>
      </c>
    </row>
    <row r="39" spans="2:12">
      <c r="B39" s="79" t="s">
        <v>5</v>
      </c>
      <c r="C39" s="80"/>
      <c r="D39" s="80"/>
      <c r="E39" s="81">
        <f>D10</f>
        <v>300000</v>
      </c>
      <c r="F39" s="81">
        <f>E39*(1+$D$13)</f>
        <v>306000</v>
      </c>
      <c r="G39" s="81">
        <f>F39*(1+$D$13)</f>
        <v>312120</v>
      </c>
      <c r="H39" s="81">
        <f>G39*(1+$D$13)</f>
        <v>318362.40000000002</v>
      </c>
      <c r="I39" s="81">
        <f>H39*(1+$D$13)</f>
        <v>324729.64800000004</v>
      </c>
      <c r="J39" s="82">
        <f>I39*(1+$D$13)</f>
        <v>331224.24096000002</v>
      </c>
    </row>
    <row r="40" spans="2:12">
      <c r="B40" s="79" t="s">
        <v>4</v>
      </c>
      <c r="C40" s="80"/>
      <c r="D40" s="80"/>
      <c r="E40" s="81">
        <f>E39-$I$10</f>
        <v>90000</v>
      </c>
      <c r="F40" s="81">
        <f>E40+F38+(F39-E39)</f>
        <v>99698.176509829325</v>
      </c>
      <c r="G40" s="81">
        <f>F40+G38+(G39-F39)</f>
        <v>109667.02243665881</v>
      </c>
      <c r="H40" s="81">
        <f>G40+H38+(H39-G39)</f>
        <v>119915.0762850079</v>
      </c>
      <c r="I40" s="81">
        <f>H40+I38+(I39-H39)</f>
        <v>130451.17465154133</v>
      </c>
      <c r="J40" s="82">
        <f>I40+J38+(J39-I39)</f>
        <v>141284.46337420901</v>
      </c>
    </row>
    <row r="41" spans="2:12">
      <c r="B41" s="79"/>
      <c r="C41" s="80"/>
      <c r="D41" s="80"/>
      <c r="E41" s="80"/>
      <c r="F41" s="80"/>
      <c r="G41" s="80"/>
      <c r="H41" s="80"/>
      <c r="I41" s="80"/>
      <c r="J41" s="83"/>
    </row>
    <row r="42" spans="2:12" ht="16" thickBot="1">
      <c r="B42" s="87" t="s">
        <v>3</v>
      </c>
      <c r="C42" s="88"/>
      <c r="D42" s="88"/>
      <c r="E42" s="88"/>
      <c r="F42" s="88"/>
      <c r="G42" s="88"/>
      <c r="H42" s="88"/>
      <c r="I42" s="88"/>
      <c r="J42" s="73">
        <f>J40-J39*I16</f>
        <v>119754.887711809</v>
      </c>
      <c r="L42" s="18"/>
    </row>
    <row r="43" spans="2:12" ht="15" thickBot="1"/>
    <row r="44" spans="2:12" ht="15">
      <c r="B44" s="89" t="s">
        <v>2</v>
      </c>
      <c r="C44" s="90"/>
      <c r="D44" s="90"/>
      <c r="E44" s="90"/>
      <c r="F44" s="90"/>
      <c r="G44" s="90"/>
      <c r="H44" s="90"/>
      <c r="I44" s="90"/>
      <c r="J44" s="91"/>
    </row>
    <row r="45" spans="2:12">
      <c r="B45" s="92" t="s">
        <v>1</v>
      </c>
      <c r="C45" s="93"/>
      <c r="D45" s="93"/>
      <c r="E45" s="93"/>
      <c r="F45" s="94">
        <f>$D$11*12</f>
        <v>26400</v>
      </c>
      <c r="G45" s="94">
        <f>F45*(1+$D$12)</f>
        <v>26928</v>
      </c>
      <c r="H45" s="94">
        <f>G45*(1+$D$12)</f>
        <v>27466.560000000001</v>
      </c>
      <c r="I45" s="94">
        <f>H45*(1+$D$12)</f>
        <v>28015.891200000002</v>
      </c>
      <c r="J45" s="95">
        <f>I45*(1+$D$12)</f>
        <v>28576.209024000003</v>
      </c>
    </row>
    <row r="46" spans="2:12">
      <c r="B46" s="92"/>
      <c r="C46" s="93"/>
      <c r="D46" s="93"/>
      <c r="E46" s="93"/>
      <c r="F46" s="93"/>
      <c r="G46" s="93"/>
      <c r="H46" s="93"/>
      <c r="I46" s="93"/>
      <c r="J46" s="96"/>
    </row>
    <row r="47" spans="2:12" ht="15" thickBot="1">
      <c r="B47" s="97" t="s">
        <v>0</v>
      </c>
      <c r="C47" s="98"/>
      <c r="D47" s="98"/>
      <c r="E47" s="99">
        <f>E29</f>
        <v>93000</v>
      </c>
      <c r="F47" s="99">
        <f>E47*(1+$I$17)+(F34-F45)</f>
        <v>95890.193211754522</v>
      </c>
      <c r="G47" s="99">
        <f>F47*(1+$I$17)+(G34-G45)</f>
        <v>98764.470200758209</v>
      </c>
      <c r="H47" s="99">
        <f>G47*(1+$I$17)+(H34-H45)</f>
        <v>101617.0277142071</v>
      </c>
      <c r="I47" s="99">
        <f>H47*(1+$I$17)+(I34-I45)</f>
        <v>104441.51204584523</v>
      </c>
      <c r="J47" s="74">
        <f>I47*(1+$I$17)+(J34-J45)</f>
        <v>107230.97240070617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61"/>
  <sheetViews>
    <sheetView workbookViewId="0"/>
  </sheetViews>
  <sheetFormatPr baseColWidth="10" defaultColWidth="8.83203125" defaultRowHeight="14" x14ac:dyDescent="0"/>
  <cols>
    <col min="2" max="2" width="23.1640625" customWidth="1"/>
    <col min="3" max="3" width="11.6640625" customWidth="1"/>
    <col min="5" max="5" width="11.1640625" customWidth="1"/>
    <col min="6" max="6" width="13" customWidth="1"/>
    <col min="7" max="7" width="11" customWidth="1"/>
    <col min="8" max="8" width="12.33203125" customWidth="1"/>
    <col min="9" max="9" width="13.33203125" customWidth="1"/>
    <col min="10" max="10" width="12.33203125" customWidth="1"/>
    <col min="11" max="11" width="12" customWidth="1"/>
  </cols>
  <sheetData>
    <row r="2" spans="2:12">
      <c r="B2" t="s">
        <v>98</v>
      </c>
      <c r="C2" t="s">
        <v>96</v>
      </c>
    </row>
    <row r="7" spans="2:12">
      <c r="I7" s="72"/>
      <c r="J7" s="72"/>
      <c r="K7" s="72"/>
      <c r="L7" s="72"/>
    </row>
    <row r="8" spans="2:12">
      <c r="B8" s="43" t="s">
        <v>75</v>
      </c>
      <c r="C8" s="100">
        <v>10200000</v>
      </c>
      <c r="D8" s="40"/>
      <c r="E8" s="43" t="s">
        <v>74</v>
      </c>
      <c r="F8" s="43"/>
      <c r="G8" s="68">
        <v>6000000</v>
      </c>
      <c r="I8" s="101"/>
      <c r="J8" s="101"/>
      <c r="K8" s="101"/>
      <c r="L8" s="101"/>
    </row>
    <row r="9" spans="2:12">
      <c r="B9" s="43" t="s">
        <v>73</v>
      </c>
      <c r="C9" s="45">
        <v>540000</v>
      </c>
      <c r="D9" s="40"/>
      <c r="E9" s="43" t="s">
        <v>72</v>
      </c>
      <c r="F9" s="43"/>
      <c r="G9" s="42">
        <v>5.5E-2</v>
      </c>
      <c r="I9" s="101"/>
      <c r="J9" s="101"/>
      <c r="K9" s="101"/>
      <c r="L9" s="101"/>
    </row>
    <row r="10" spans="2:12">
      <c r="B10" s="43" t="s">
        <v>71</v>
      </c>
      <c r="C10" s="42">
        <f>C23/C8</f>
        <v>5.2941176470588235E-2</v>
      </c>
      <c r="D10" s="40"/>
      <c r="E10" s="43" t="s">
        <v>70</v>
      </c>
      <c r="F10" s="43"/>
      <c r="G10" s="43">
        <v>20</v>
      </c>
      <c r="I10" s="101"/>
      <c r="J10" s="101"/>
      <c r="K10" s="101"/>
      <c r="L10" s="101"/>
    </row>
    <row r="11" spans="2:12">
      <c r="B11" s="43" t="s">
        <v>69</v>
      </c>
      <c r="C11" s="42">
        <v>0.08</v>
      </c>
      <c r="D11" s="40"/>
      <c r="E11" s="43" t="s">
        <v>68</v>
      </c>
      <c r="F11" s="43"/>
      <c r="G11" s="42">
        <v>0.11</v>
      </c>
      <c r="I11" s="101"/>
      <c r="J11" s="101"/>
      <c r="K11" s="101"/>
      <c r="L11" s="101"/>
    </row>
    <row r="12" spans="2:12">
      <c r="B12" s="43" t="s">
        <v>67</v>
      </c>
      <c r="C12" s="42">
        <v>0.03</v>
      </c>
      <c r="D12" s="40"/>
      <c r="E12" s="43" t="s">
        <v>66</v>
      </c>
      <c r="F12" s="44"/>
      <c r="G12" s="44">
        <v>1.25</v>
      </c>
      <c r="I12" s="101"/>
      <c r="J12" s="101"/>
      <c r="K12" s="101"/>
      <c r="L12" s="101"/>
    </row>
    <row r="13" spans="2:12">
      <c r="B13" s="43" t="s">
        <v>65</v>
      </c>
      <c r="C13" s="42">
        <v>2.5000000000000001E-2</v>
      </c>
      <c r="D13" s="40"/>
      <c r="E13" s="40"/>
      <c r="F13" s="40"/>
      <c r="G13" s="40"/>
      <c r="I13" s="101"/>
      <c r="J13" s="101"/>
      <c r="K13" s="101"/>
      <c r="L13" s="101"/>
    </row>
    <row r="14" spans="2:12">
      <c r="B14" s="43" t="s">
        <v>64</v>
      </c>
      <c r="C14" s="42">
        <v>5.0000000000000001E-3</v>
      </c>
      <c r="D14" s="40"/>
      <c r="E14" s="40"/>
      <c r="F14" s="40"/>
      <c r="G14" s="40"/>
    </row>
    <row r="15" spans="2:12">
      <c r="B15" s="40"/>
      <c r="C15" s="41"/>
      <c r="D15" s="40"/>
      <c r="E15" s="40"/>
      <c r="F15" s="40"/>
      <c r="G15" s="40"/>
    </row>
    <row r="16" spans="2:12">
      <c r="B16" s="35" t="s">
        <v>63</v>
      </c>
      <c r="C16" s="39">
        <f>C17-C13</f>
        <v>6.0000000000000005E-2</v>
      </c>
      <c r="D16" s="32"/>
      <c r="E16" s="35" t="s">
        <v>62</v>
      </c>
      <c r="F16" s="35"/>
      <c r="G16" s="34">
        <f>C8-G8</f>
        <v>4200000</v>
      </c>
      <c r="H16" s="31"/>
    </row>
    <row r="17" spans="2:11">
      <c r="B17" s="35" t="s">
        <v>61</v>
      </c>
      <c r="C17" s="39">
        <f>C11+C14</f>
        <v>8.5000000000000006E-2</v>
      </c>
      <c r="D17" s="32"/>
      <c r="E17" s="35" t="s">
        <v>60</v>
      </c>
      <c r="F17" s="35"/>
      <c r="G17" s="38">
        <f>C23/C18</f>
        <v>1.5364777480622094</v>
      </c>
      <c r="H17" s="31"/>
    </row>
    <row r="18" spans="2:11">
      <c r="B18" s="35" t="s">
        <v>59</v>
      </c>
      <c r="C18" s="36">
        <f>PMT(G9,G10,-G16)</f>
        <v>351453.18614671944</v>
      </c>
      <c r="D18" s="32"/>
      <c r="E18" s="35" t="s">
        <v>58</v>
      </c>
      <c r="F18" s="35"/>
      <c r="G18" s="37" t="str">
        <f>IF(G17&gt;=G12,"Yes","No")</f>
        <v>Yes</v>
      </c>
      <c r="H18" s="31"/>
    </row>
    <row r="19" spans="2:11">
      <c r="B19" s="35"/>
      <c r="C19" s="36"/>
      <c r="D19" s="32"/>
      <c r="E19" s="35" t="s">
        <v>57</v>
      </c>
      <c r="F19" s="35"/>
      <c r="G19" s="34">
        <f>E49</f>
        <v>3029005.557800503</v>
      </c>
      <c r="H19" s="31"/>
    </row>
    <row r="20" spans="2:11">
      <c r="B20" s="32"/>
      <c r="C20" s="33"/>
      <c r="D20" s="32"/>
      <c r="E20" s="32"/>
      <c r="F20" s="32"/>
      <c r="G20" s="32"/>
      <c r="H20" s="31"/>
      <c r="I20" s="119" t="s">
        <v>56</v>
      </c>
      <c r="J20" s="119"/>
      <c r="K20" s="119"/>
    </row>
    <row r="21" spans="2:11">
      <c r="B21" s="25" t="s">
        <v>55</v>
      </c>
      <c r="C21" s="26" t="s">
        <v>54</v>
      </c>
      <c r="D21" s="26" t="s">
        <v>53</v>
      </c>
      <c r="E21" s="26" t="s">
        <v>52</v>
      </c>
      <c r="F21" s="25" t="s">
        <v>51</v>
      </c>
      <c r="G21" s="26" t="s">
        <v>50</v>
      </c>
      <c r="H21" s="25" t="s">
        <v>49</v>
      </c>
      <c r="I21" s="29" t="s">
        <v>48</v>
      </c>
      <c r="J21" s="30" t="s">
        <v>47</v>
      </c>
      <c r="K21" s="29" t="s">
        <v>46</v>
      </c>
    </row>
    <row r="22" spans="2:11">
      <c r="B22" s="25">
        <v>0</v>
      </c>
      <c r="C22" s="26"/>
      <c r="D22" s="26"/>
      <c r="E22" s="26"/>
      <c r="F22" s="25"/>
      <c r="G22" s="26"/>
      <c r="H22" s="24">
        <f>-C8</f>
        <v>-10200000</v>
      </c>
      <c r="I22" s="27"/>
      <c r="J22" s="28">
        <f>-G8</f>
        <v>-6000000</v>
      </c>
      <c r="K22" s="23">
        <f t="shared" ref="K22:K30" si="0">J22/(1+G$11)^B22</f>
        <v>-6000000</v>
      </c>
    </row>
    <row r="23" spans="2:11">
      <c r="B23" s="25">
        <v>1</v>
      </c>
      <c r="C23" s="26">
        <f>C9</f>
        <v>540000</v>
      </c>
      <c r="D23" s="26">
        <f t="shared" ref="D23:D30" si="1">C23/(1+C$11)^B23</f>
        <v>499999.99999999994</v>
      </c>
      <c r="E23" s="25"/>
      <c r="F23" s="25"/>
      <c r="G23" s="26">
        <f t="shared" ref="G23:G30" si="2">D23+F23</f>
        <v>499999.99999999994</v>
      </c>
      <c r="H23" s="24">
        <f t="shared" ref="H23:H30" si="3">C23+E23</f>
        <v>540000</v>
      </c>
      <c r="I23" s="27">
        <f t="shared" ref="I23:I29" si="4">C$18</f>
        <v>351453.18614671944</v>
      </c>
      <c r="J23" s="23">
        <f t="shared" ref="J23:J30" si="5">C23+E23-I23</f>
        <v>188546.81385328056</v>
      </c>
      <c r="K23" s="23">
        <f t="shared" si="0"/>
        <v>169861.99446241491</v>
      </c>
    </row>
    <row r="24" spans="2:11">
      <c r="B24" s="25">
        <v>2</v>
      </c>
      <c r="C24" s="26">
        <f t="shared" ref="C24:C30" si="6">C23*(1+C$12)</f>
        <v>556200</v>
      </c>
      <c r="D24" s="26">
        <f t="shared" si="1"/>
        <v>476851.8518518518</v>
      </c>
      <c r="E24" s="25"/>
      <c r="F24" s="25"/>
      <c r="G24" s="26">
        <f t="shared" si="2"/>
        <v>476851.8518518518</v>
      </c>
      <c r="H24" s="24">
        <f t="shared" si="3"/>
        <v>556200</v>
      </c>
      <c r="I24" s="27">
        <f t="shared" si="4"/>
        <v>351453.18614671944</v>
      </c>
      <c r="J24" s="23">
        <f t="shared" si="5"/>
        <v>204746.81385328056</v>
      </c>
      <c r="K24" s="23">
        <f t="shared" si="0"/>
        <v>166177.10725856709</v>
      </c>
    </row>
    <row r="25" spans="2:11">
      <c r="B25" s="25">
        <v>3</v>
      </c>
      <c r="C25" s="26">
        <f t="shared" si="6"/>
        <v>572886</v>
      </c>
      <c r="D25" s="26">
        <f t="shared" si="1"/>
        <v>454775.37722908088</v>
      </c>
      <c r="E25" s="25"/>
      <c r="F25" s="25"/>
      <c r="G25" s="26">
        <f t="shared" si="2"/>
        <v>454775.37722908088</v>
      </c>
      <c r="H25" s="24">
        <f t="shared" si="3"/>
        <v>572886</v>
      </c>
      <c r="I25" s="27">
        <f t="shared" si="4"/>
        <v>351453.18614671944</v>
      </c>
      <c r="J25" s="23">
        <f t="shared" si="5"/>
        <v>221432.81385328056</v>
      </c>
      <c r="K25" s="23">
        <f t="shared" si="0"/>
        <v>161909.76502673639</v>
      </c>
    </row>
    <row r="26" spans="2:11">
      <c r="B26" s="25">
        <v>4</v>
      </c>
      <c r="C26" s="26">
        <f t="shared" si="6"/>
        <v>590072.57999999996</v>
      </c>
      <c r="D26" s="26">
        <f t="shared" si="1"/>
        <v>433720.96161662333</v>
      </c>
      <c r="E26" s="25"/>
      <c r="F26" s="25"/>
      <c r="G26" s="26">
        <f t="shared" si="2"/>
        <v>433720.96161662333</v>
      </c>
      <c r="H26" s="24">
        <f t="shared" si="3"/>
        <v>590072.57999999996</v>
      </c>
      <c r="I26" s="27">
        <f t="shared" si="4"/>
        <v>351453.18614671944</v>
      </c>
      <c r="J26" s="23">
        <f t="shared" si="5"/>
        <v>238619.39385328052</v>
      </c>
      <c r="K26" s="23">
        <f t="shared" si="0"/>
        <v>157185.98576286092</v>
      </c>
    </row>
    <row r="27" spans="2:11">
      <c r="B27" s="25">
        <v>5</v>
      </c>
      <c r="C27" s="26">
        <f t="shared" si="6"/>
        <v>607774.7574</v>
      </c>
      <c r="D27" s="26">
        <f t="shared" si="1"/>
        <v>413641.28746770561</v>
      </c>
      <c r="E27" s="25"/>
      <c r="F27" s="25"/>
      <c r="G27" s="26">
        <f t="shared" si="2"/>
        <v>413641.28746770561</v>
      </c>
      <c r="H27" s="24">
        <f t="shared" si="3"/>
        <v>607774.7574</v>
      </c>
      <c r="I27" s="27">
        <f t="shared" si="4"/>
        <v>351453.18614671944</v>
      </c>
      <c r="J27" s="23">
        <f t="shared" si="5"/>
        <v>256321.57125328056</v>
      </c>
      <c r="K27" s="23">
        <f t="shared" si="0"/>
        <v>152114.37687031581</v>
      </c>
    </row>
    <row r="28" spans="2:11">
      <c r="B28" s="25">
        <v>6</v>
      </c>
      <c r="C28" s="26">
        <f t="shared" si="6"/>
        <v>626008.000122</v>
      </c>
      <c r="D28" s="26">
        <f t="shared" si="1"/>
        <v>394491.22786271921</v>
      </c>
      <c r="E28" s="25"/>
      <c r="F28" s="25"/>
      <c r="G28" s="26">
        <f t="shared" si="2"/>
        <v>394491.22786271921</v>
      </c>
      <c r="H28" s="24">
        <f t="shared" si="3"/>
        <v>626008.000122</v>
      </c>
      <c r="I28" s="27">
        <f t="shared" si="4"/>
        <v>351453.18614671944</v>
      </c>
      <c r="J28" s="23">
        <f t="shared" si="5"/>
        <v>274554.81397528056</v>
      </c>
      <c r="K28" s="23">
        <f t="shared" si="0"/>
        <v>146788.21529594663</v>
      </c>
    </row>
    <row r="29" spans="2:11">
      <c r="B29" s="25">
        <v>7</v>
      </c>
      <c r="C29" s="26">
        <f t="shared" si="6"/>
        <v>644788.24012565997</v>
      </c>
      <c r="D29" s="26">
        <f t="shared" si="1"/>
        <v>376227.74509129702</v>
      </c>
      <c r="E29" s="25"/>
      <c r="F29" s="25"/>
      <c r="G29" s="26">
        <f t="shared" si="2"/>
        <v>376227.74509129702</v>
      </c>
      <c r="H29" s="24">
        <f t="shared" si="3"/>
        <v>644788.24012565997</v>
      </c>
      <c r="I29" s="27">
        <f t="shared" si="4"/>
        <v>351453.18614671944</v>
      </c>
      <c r="J29" s="23">
        <f t="shared" si="5"/>
        <v>293335.05397894053</v>
      </c>
      <c r="K29" s="23">
        <f t="shared" si="0"/>
        <v>141287.29595806447</v>
      </c>
    </row>
    <row r="30" spans="2:11">
      <c r="B30" s="25">
        <v>8</v>
      </c>
      <c r="C30" s="26">
        <f t="shared" si="6"/>
        <v>664131.88732942974</v>
      </c>
      <c r="D30" s="26">
        <f t="shared" si="1"/>
        <v>358809.79392966285</v>
      </c>
      <c r="E30" s="26">
        <f>(C30*(1+C13))/C16</f>
        <v>11345586.408544421</v>
      </c>
      <c r="F30" s="26">
        <f>E30/(1+C11)^B30</f>
        <v>6129667.3129650718</v>
      </c>
      <c r="G30" s="26">
        <f t="shared" si="2"/>
        <v>6488477.1068947343</v>
      </c>
      <c r="H30" s="24">
        <f t="shared" si="3"/>
        <v>12009718.295873851</v>
      </c>
      <c r="I30" s="27">
        <f>C$18+G19</f>
        <v>3380458.7439472224</v>
      </c>
      <c r="J30" s="23">
        <f t="shared" si="5"/>
        <v>8629259.5519266278</v>
      </c>
      <c r="K30" s="23">
        <f t="shared" si="0"/>
        <v>3744464.3630137504</v>
      </c>
    </row>
    <row r="31" spans="2:11">
      <c r="B31" s="21"/>
      <c r="C31" s="21"/>
      <c r="D31" s="21"/>
      <c r="E31" s="21"/>
      <c r="F31" s="21"/>
      <c r="G31" s="21"/>
      <c r="H31" s="21"/>
      <c r="I31" s="20"/>
      <c r="J31" s="20"/>
      <c r="K31" s="20"/>
    </row>
    <row r="32" spans="2:11">
      <c r="B32" s="25"/>
      <c r="C32" s="25"/>
      <c r="D32" s="25"/>
      <c r="E32" s="25"/>
      <c r="F32" s="25" t="s">
        <v>45</v>
      </c>
      <c r="G32" s="26">
        <f>SUM(G23:G30)</f>
        <v>9538185.5580140129</v>
      </c>
      <c r="H32" s="21"/>
      <c r="I32" s="20"/>
      <c r="J32" s="20"/>
      <c r="K32" s="20"/>
    </row>
    <row r="33" spans="2:11">
      <c r="B33" s="25"/>
      <c r="C33" s="25"/>
      <c r="D33" s="25"/>
      <c r="E33" s="25"/>
      <c r="F33" s="25"/>
      <c r="G33" s="25"/>
      <c r="H33" s="21"/>
      <c r="I33" s="20"/>
      <c r="J33" s="20"/>
      <c r="K33" s="20"/>
    </row>
    <row r="34" spans="2:11">
      <c r="B34" s="21"/>
      <c r="C34" s="21"/>
      <c r="D34" s="21"/>
      <c r="E34" s="21"/>
      <c r="F34" s="21" t="s">
        <v>44</v>
      </c>
      <c r="G34" s="24">
        <f>G32-C8</f>
        <v>-661814.44198598713</v>
      </c>
      <c r="H34" s="21"/>
      <c r="I34" s="20"/>
      <c r="J34" s="20" t="s">
        <v>44</v>
      </c>
      <c r="K34" s="23"/>
    </row>
    <row r="35" spans="2:11">
      <c r="B35" s="21"/>
      <c r="C35" s="21"/>
      <c r="D35" s="21"/>
      <c r="E35" s="21"/>
      <c r="F35" s="21" t="s">
        <v>43</v>
      </c>
      <c r="G35" s="22">
        <f>IRR(H22:H30)</f>
        <v>6.9217603813355177E-2</v>
      </c>
      <c r="H35" s="21"/>
      <c r="I35" s="20"/>
      <c r="J35" s="20" t="s">
        <v>43</v>
      </c>
      <c r="K35" s="19"/>
    </row>
    <row r="39" spans="2:11">
      <c r="B39" t="s">
        <v>42</v>
      </c>
    </row>
    <row r="40" spans="2:11">
      <c r="C40" t="s">
        <v>41</v>
      </c>
      <c r="D40" t="s">
        <v>40</v>
      </c>
      <c r="E40" t="s">
        <v>39</v>
      </c>
    </row>
    <row r="41" spans="2:11">
      <c r="B41">
        <v>0</v>
      </c>
      <c r="E41" s="18">
        <f>G16</f>
        <v>4200000</v>
      </c>
    </row>
    <row r="42" spans="2:11">
      <c r="B42">
        <f t="shared" ref="B42:B61" si="7">B41+1</f>
        <v>1</v>
      </c>
      <c r="C42" s="18">
        <f t="shared" ref="C42:C61" si="8">E41*G$9</f>
        <v>231000</v>
      </c>
      <c r="D42" s="18">
        <f t="shared" ref="D42:D61" si="9">C$18-C42</f>
        <v>120453.18614671944</v>
      </c>
      <c r="E42" s="18">
        <f t="shared" ref="E42:E61" si="10">E41-D42</f>
        <v>4079546.8138532806</v>
      </c>
    </row>
    <row r="43" spans="2:11">
      <c r="B43">
        <f t="shared" si="7"/>
        <v>2</v>
      </c>
      <c r="C43" s="18">
        <f t="shared" si="8"/>
        <v>224375.07476193045</v>
      </c>
      <c r="D43" s="18">
        <f t="shared" si="9"/>
        <v>127078.11138478899</v>
      </c>
      <c r="E43" s="18">
        <f t="shared" si="10"/>
        <v>3952468.7024684916</v>
      </c>
    </row>
    <row r="44" spans="2:11">
      <c r="B44">
        <f t="shared" si="7"/>
        <v>3</v>
      </c>
      <c r="C44" s="18">
        <f t="shared" si="8"/>
        <v>217385.77863576703</v>
      </c>
      <c r="D44" s="18">
        <f t="shared" si="9"/>
        <v>134067.40751095241</v>
      </c>
      <c r="E44" s="18">
        <f t="shared" si="10"/>
        <v>3818401.2949575391</v>
      </c>
    </row>
    <row r="45" spans="2:11">
      <c r="B45">
        <f t="shared" si="7"/>
        <v>4</v>
      </c>
      <c r="C45" s="18">
        <f t="shared" si="8"/>
        <v>210012.07122266464</v>
      </c>
      <c r="D45" s="18">
        <f t="shared" si="9"/>
        <v>141441.1149240548</v>
      </c>
      <c r="E45" s="18">
        <f t="shared" si="10"/>
        <v>3676960.1800334845</v>
      </c>
    </row>
    <row r="46" spans="2:11">
      <c r="B46">
        <f t="shared" si="7"/>
        <v>5</v>
      </c>
      <c r="C46" s="18">
        <f t="shared" si="8"/>
        <v>202232.80990184165</v>
      </c>
      <c r="D46" s="18">
        <f t="shared" si="9"/>
        <v>149220.37624487779</v>
      </c>
      <c r="E46" s="18">
        <f t="shared" si="10"/>
        <v>3527739.8037886065</v>
      </c>
    </row>
    <row r="47" spans="2:11">
      <c r="B47">
        <f t="shared" si="7"/>
        <v>6</v>
      </c>
      <c r="C47" s="18">
        <f t="shared" si="8"/>
        <v>194025.68920837337</v>
      </c>
      <c r="D47" s="18">
        <f t="shared" si="9"/>
        <v>157427.49693834607</v>
      </c>
      <c r="E47" s="18">
        <f t="shared" si="10"/>
        <v>3370312.3068502606</v>
      </c>
    </row>
    <row r="48" spans="2:11">
      <c r="B48">
        <f t="shared" si="7"/>
        <v>7</v>
      </c>
      <c r="C48" s="18">
        <f t="shared" si="8"/>
        <v>185367.17687676434</v>
      </c>
      <c r="D48" s="18">
        <f t="shared" si="9"/>
        <v>166086.0092699551</v>
      </c>
      <c r="E48" s="18">
        <f t="shared" si="10"/>
        <v>3204226.2975803055</v>
      </c>
    </row>
    <row r="49" spans="2:5">
      <c r="B49">
        <f t="shared" si="7"/>
        <v>8</v>
      </c>
      <c r="C49" s="18">
        <f t="shared" si="8"/>
        <v>176232.44636691679</v>
      </c>
      <c r="D49" s="18">
        <f t="shared" si="9"/>
        <v>175220.73977980265</v>
      </c>
      <c r="E49" s="18">
        <f t="shared" si="10"/>
        <v>3029005.557800503</v>
      </c>
    </row>
    <row r="50" spans="2:5">
      <c r="B50">
        <f t="shared" si="7"/>
        <v>9</v>
      </c>
      <c r="C50" s="18">
        <f t="shared" si="8"/>
        <v>166595.30567902766</v>
      </c>
      <c r="D50" s="18">
        <f t="shared" si="9"/>
        <v>184857.88046769178</v>
      </c>
      <c r="E50" s="18">
        <f t="shared" si="10"/>
        <v>2844147.6773328111</v>
      </c>
    </row>
    <row r="51" spans="2:5">
      <c r="B51">
        <f t="shared" si="7"/>
        <v>10</v>
      </c>
      <c r="C51" s="18">
        <f t="shared" si="8"/>
        <v>156428.12225330461</v>
      </c>
      <c r="D51" s="18">
        <f t="shared" si="9"/>
        <v>195025.06389341483</v>
      </c>
      <c r="E51" s="18">
        <f t="shared" si="10"/>
        <v>2649122.613439396</v>
      </c>
    </row>
    <row r="52" spans="2:5">
      <c r="B52">
        <f t="shared" si="7"/>
        <v>11</v>
      </c>
      <c r="C52" s="18">
        <f t="shared" si="8"/>
        <v>145701.74373916679</v>
      </c>
      <c r="D52" s="18">
        <f t="shared" si="9"/>
        <v>205751.44240755265</v>
      </c>
      <c r="E52" s="18">
        <f t="shared" si="10"/>
        <v>2443371.1710318434</v>
      </c>
    </row>
    <row r="53" spans="2:5">
      <c r="B53">
        <f t="shared" si="7"/>
        <v>12</v>
      </c>
      <c r="C53" s="18">
        <f t="shared" si="8"/>
        <v>134385.4144067514</v>
      </c>
      <c r="D53" s="18">
        <f t="shared" si="9"/>
        <v>217067.77173996804</v>
      </c>
      <c r="E53" s="18">
        <f t="shared" si="10"/>
        <v>2226303.3992918753</v>
      </c>
    </row>
    <row r="54" spans="2:5">
      <c r="B54">
        <f t="shared" si="7"/>
        <v>13</v>
      </c>
      <c r="C54" s="18">
        <f t="shared" si="8"/>
        <v>122446.68696105314</v>
      </c>
      <c r="D54" s="18">
        <f t="shared" si="9"/>
        <v>229006.4991856663</v>
      </c>
      <c r="E54" s="18">
        <f t="shared" si="10"/>
        <v>1997296.9001062091</v>
      </c>
    </row>
    <row r="55" spans="2:5">
      <c r="B55">
        <f t="shared" si="7"/>
        <v>14</v>
      </c>
      <c r="C55" s="18">
        <f t="shared" si="8"/>
        <v>109851.3295058415</v>
      </c>
      <c r="D55" s="18">
        <f t="shared" si="9"/>
        <v>241601.85664087796</v>
      </c>
      <c r="E55" s="18">
        <f t="shared" si="10"/>
        <v>1755695.0434653312</v>
      </c>
    </row>
    <row r="56" spans="2:5">
      <c r="B56">
        <f t="shared" si="7"/>
        <v>15</v>
      </c>
      <c r="C56" s="18">
        <f t="shared" si="8"/>
        <v>96563.227390593223</v>
      </c>
      <c r="D56" s="18">
        <f t="shared" si="9"/>
        <v>254889.95875612623</v>
      </c>
      <c r="E56" s="18">
        <f t="shared" si="10"/>
        <v>1500805.084709205</v>
      </c>
    </row>
    <row r="57" spans="2:5">
      <c r="B57">
        <f t="shared" si="7"/>
        <v>16</v>
      </c>
      <c r="C57" s="18">
        <f t="shared" si="8"/>
        <v>82544.279659006279</v>
      </c>
      <c r="D57" s="18">
        <f t="shared" si="9"/>
        <v>268908.90648771316</v>
      </c>
      <c r="E57" s="18">
        <f t="shared" si="10"/>
        <v>1231896.1782214919</v>
      </c>
    </row>
    <row r="58" spans="2:5">
      <c r="B58">
        <f t="shared" si="7"/>
        <v>17</v>
      </c>
      <c r="C58" s="18">
        <f t="shared" si="8"/>
        <v>67754.289802182058</v>
      </c>
      <c r="D58" s="18">
        <f t="shared" si="9"/>
        <v>283698.89634453738</v>
      </c>
      <c r="E58" s="18">
        <f t="shared" si="10"/>
        <v>948197.28187695448</v>
      </c>
    </row>
    <row r="59" spans="2:5">
      <c r="B59">
        <f t="shared" si="7"/>
        <v>18</v>
      </c>
      <c r="C59" s="18">
        <f t="shared" si="8"/>
        <v>52150.850503232497</v>
      </c>
      <c r="D59" s="18">
        <f t="shared" si="9"/>
        <v>299302.33564348693</v>
      </c>
      <c r="E59" s="18">
        <f t="shared" si="10"/>
        <v>648894.94623346755</v>
      </c>
    </row>
    <row r="60" spans="2:5">
      <c r="B60">
        <f t="shared" si="7"/>
        <v>19</v>
      </c>
      <c r="C60" s="18">
        <f t="shared" si="8"/>
        <v>35689.222042840716</v>
      </c>
      <c r="D60" s="18">
        <f t="shared" si="9"/>
        <v>315763.96410387871</v>
      </c>
      <c r="E60" s="18">
        <f t="shared" si="10"/>
        <v>333130.98212958884</v>
      </c>
    </row>
    <row r="61" spans="2:5">
      <c r="B61">
        <f t="shared" si="7"/>
        <v>20</v>
      </c>
      <c r="C61" s="18">
        <f t="shared" si="8"/>
        <v>18322.204017127387</v>
      </c>
      <c r="D61" s="18">
        <f t="shared" si="9"/>
        <v>333130.98212959204</v>
      </c>
      <c r="E61" s="18">
        <f t="shared" si="10"/>
        <v>-3.2014213502407074E-9</v>
      </c>
    </row>
  </sheetData>
  <mergeCells count="1">
    <mergeCell ref="I20:K20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82"/>
  <sheetViews>
    <sheetView workbookViewId="0"/>
  </sheetViews>
  <sheetFormatPr baseColWidth="10" defaultColWidth="8.83203125" defaultRowHeight="14" x14ac:dyDescent="0"/>
  <cols>
    <col min="2" max="2" width="8.83203125" style="46"/>
    <col min="3" max="3" width="17.1640625" style="46" customWidth="1"/>
    <col min="4" max="4" width="11.83203125" style="46" customWidth="1"/>
    <col min="5" max="5" width="9.83203125" style="46" bestFit="1" customWidth="1"/>
    <col min="6" max="6" width="14.6640625" style="46" customWidth="1"/>
    <col min="9" max="9" width="22.6640625" customWidth="1"/>
    <col min="10" max="10" width="10.1640625" customWidth="1"/>
    <col min="12" max="12" width="12.6640625" bestFit="1" customWidth="1"/>
  </cols>
  <sheetData>
    <row r="1" spans="2:12" ht="15" thickBot="1"/>
    <row r="2" spans="2:12">
      <c r="B2" s="46" t="s">
        <v>76</v>
      </c>
      <c r="C2" s="46" t="s">
        <v>77</v>
      </c>
      <c r="D2" s="46" t="s">
        <v>78</v>
      </c>
      <c r="E2" s="46" t="s">
        <v>79</v>
      </c>
      <c r="F2" s="46" t="s">
        <v>80</v>
      </c>
      <c r="I2" s="49" t="s">
        <v>81</v>
      </c>
      <c r="J2" s="56">
        <v>3.2500000000000001E-2</v>
      </c>
    </row>
    <row r="3" spans="2:12" ht="15" thickBot="1">
      <c r="B3" s="46">
        <v>1</v>
      </c>
      <c r="C3" s="47"/>
      <c r="D3" s="47"/>
      <c r="E3" s="48"/>
      <c r="F3" s="47"/>
      <c r="I3" s="57" t="s">
        <v>82</v>
      </c>
      <c r="J3" s="58">
        <v>385000</v>
      </c>
    </row>
    <row r="4" spans="2:12" ht="15" thickBot="1">
      <c r="B4" s="46">
        <f>B3+1</f>
        <v>2</v>
      </c>
      <c r="C4" s="47"/>
      <c r="D4" s="47"/>
      <c r="E4" s="48"/>
      <c r="F4" s="47"/>
    </row>
    <row r="5" spans="2:12" ht="15" thickBot="1">
      <c r="B5" s="46">
        <f t="shared" ref="B5:B68" si="0">B4+1</f>
        <v>3</v>
      </c>
      <c r="C5" s="47"/>
      <c r="D5" s="47"/>
      <c r="E5" s="48"/>
      <c r="F5" s="47"/>
      <c r="I5" s="50" t="s">
        <v>83</v>
      </c>
      <c r="J5" s="51"/>
    </row>
    <row r="6" spans="2:12" ht="15" thickBot="1">
      <c r="B6" s="46">
        <f t="shared" si="0"/>
        <v>4</v>
      </c>
      <c r="C6" s="47"/>
      <c r="D6" s="47"/>
      <c r="E6" s="48"/>
      <c r="F6" s="47"/>
    </row>
    <row r="7" spans="2:12" ht="15" thickBot="1">
      <c r="B7" s="46">
        <f t="shared" si="0"/>
        <v>5</v>
      </c>
      <c r="C7" s="47"/>
      <c r="D7" s="47"/>
      <c r="E7" s="48"/>
      <c r="F7" s="47"/>
      <c r="I7" s="52" t="s">
        <v>85</v>
      </c>
      <c r="J7" s="54"/>
      <c r="K7" s="53" t="s">
        <v>84</v>
      </c>
      <c r="L7" s="55"/>
    </row>
    <row r="8" spans="2:12">
      <c r="B8" s="46">
        <f t="shared" si="0"/>
        <v>6</v>
      </c>
      <c r="C8" s="47"/>
      <c r="D8" s="47"/>
      <c r="E8" s="48"/>
      <c r="F8" s="47"/>
    </row>
    <row r="9" spans="2:12">
      <c r="B9" s="46">
        <f t="shared" si="0"/>
        <v>7</v>
      </c>
      <c r="C9" s="47"/>
      <c r="D9" s="47"/>
      <c r="E9" s="48"/>
      <c r="F9" s="47"/>
    </row>
    <row r="10" spans="2:12">
      <c r="B10" s="46">
        <f t="shared" si="0"/>
        <v>8</v>
      </c>
      <c r="C10" s="47"/>
      <c r="D10" s="47"/>
      <c r="E10" s="48"/>
      <c r="F10" s="47"/>
    </row>
    <row r="11" spans="2:12">
      <c r="B11" s="46">
        <f t="shared" si="0"/>
        <v>9</v>
      </c>
      <c r="C11" s="47"/>
      <c r="D11" s="47"/>
      <c r="E11" s="48"/>
      <c r="F11" s="47"/>
    </row>
    <row r="12" spans="2:12">
      <c r="B12" s="46">
        <f t="shared" si="0"/>
        <v>10</v>
      </c>
      <c r="C12" s="47"/>
      <c r="D12" s="47"/>
      <c r="E12" s="48"/>
      <c r="F12" s="47"/>
    </row>
    <row r="13" spans="2:12">
      <c r="B13" s="46">
        <f t="shared" si="0"/>
        <v>11</v>
      </c>
      <c r="C13" s="47"/>
      <c r="D13" s="47"/>
      <c r="E13" s="48"/>
      <c r="F13" s="47"/>
    </row>
    <row r="14" spans="2:12">
      <c r="B14" s="46">
        <f t="shared" si="0"/>
        <v>12</v>
      </c>
      <c r="C14" s="47"/>
      <c r="D14" s="47"/>
      <c r="E14" s="48"/>
      <c r="F14" s="47"/>
    </row>
    <row r="15" spans="2:12">
      <c r="B15" s="46">
        <f t="shared" si="0"/>
        <v>13</v>
      </c>
      <c r="C15" s="47"/>
      <c r="D15" s="47"/>
      <c r="E15" s="48"/>
      <c r="F15" s="47"/>
    </row>
    <row r="16" spans="2:12">
      <c r="B16" s="46">
        <f t="shared" si="0"/>
        <v>14</v>
      </c>
      <c r="C16" s="47"/>
      <c r="D16" s="47"/>
      <c r="E16" s="48"/>
      <c r="F16" s="47"/>
    </row>
    <row r="17" spans="2:6">
      <c r="B17" s="46">
        <f t="shared" si="0"/>
        <v>15</v>
      </c>
      <c r="C17" s="47"/>
      <c r="D17" s="47"/>
      <c r="E17" s="48"/>
      <c r="F17" s="47"/>
    </row>
    <row r="18" spans="2:6">
      <c r="B18" s="46">
        <f t="shared" si="0"/>
        <v>16</v>
      </c>
      <c r="C18" s="47"/>
      <c r="D18" s="47"/>
      <c r="E18" s="48"/>
      <c r="F18" s="47"/>
    </row>
    <row r="19" spans="2:6">
      <c r="B19" s="46">
        <f t="shared" si="0"/>
        <v>17</v>
      </c>
      <c r="C19" s="47"/>
      <c r="D19" s="47"/>
      <c r="E19" s="48"/>
      <c r="F19" s="47"/>
    </row>
    <row r="20" spans="2:6">
      <c r="B20" s="46">
        <f t="shared" si="0"/>
        <v>18</v>
      </c>
      <c r="C20" s="47"/>
      <c r="D20" s="47"/>
      <c r="E20" s="48"/>
      <c r="F20" s="47"/>
    </row>
    <row r="21" spans="2:6">
      <c r="B21" s="46">
        <f t="shared" si="0"/>
        <v>19</v>
      </c>
      <c r="C21" s="47"/>
      <c r="D21" s="47"/>
      <c r="E21" s="48"/>
      <c r="F21" s="47"/>
    </row>
    <row r="22" spans="2:6">
      <c r="B22" s="46">
        <f t="shared" si="0"/>
        <v>20</v>
      </c>
      <c r="C22" s="47"/>
      <c r="D22" s="47"/>
      <c r="E22" s="48"/>
      <c r="F22" s="47"/>
    </row>
    <row r="23" spans="2:6">
      <c r="B23" s="46">
        <f t="shared" si="0"/>
        <v>21</v>
      </c>
      <c r="C23" s="47"/>
      <c r="D23" s="47"/>
      <c r="E23" s="48"/>
      <c r="F23" s="47"/>
    </row>
    <row r="24" spans="2:6">
      <c r="B24" s="46">
        <f t="shared" si="0"/>
        <v>22</v>
      </c>
      <c r="C24" s="47"/>
      <c r="D24" s="47"/>
      <c r="E24" s="48"/>
      <c r="F24" s="47"/>
    </row>
    <row r="25" spans="2:6">
      <c r="B25" s="46">
        <f t="shared" si="0"/>
        <v>23</v>
      </c>
      <c r="C25" s="47"/>
      <c r="D25" s="47"/>
      <c r="E25" s="48"/>
      <c r="F25" s="47"/>
    </row>
    <row r="26" spans="2:6">
      <c r="B26" s="46">
        <f t="shared" si="0"/>
        <v>24</v>
      </c>
      <c r="C26" s="47"/>
      <c r="D26" s="47"/>
      <c r="E26" s="48"/>
      <c r="F26" s="47"/>
    </row>
    <row r="27" spans="2:6">
      <c r="B27" s="46">
        <f t="shared" si="0"/>
        <v>25</v>
      </c>
      <c r="C27" s="47"/>
      <c r="D27" s="47"/>
      <c r="E27" s="48"/>
      <c r="F27" s="47"/>
    </row>
    <row r="28" spans="2:6">
      <c r="B28" s="46">
        <f t="shared" si="0"/>
        <v>26</v>
      </c>
      <c r="C28" s="47"/>
      <c r="D28" s="47"/>
      <c r="E28" s="48"/>
      <c r="F28" s="47"/>
    </row>
    <row r="29" spans="2:6">
      <c r="B29" s="46">
        <f t="shared" si="0"/>
        <v>27</v>
      </c>
      <c r="C29" s="47"/>
      <c r="D29" s="47"/>
      <c r="E29" s="48"/>
      <c r="F29" s="47"/>
    </row>
    <row r="30" spans="2:6">
      <c r="B30" s="46">
        <f t="shared" si="0"/>
        <v>28</v>
      </c>
      <c r="C30" s="47"/>
      <c r="D30" s="47"/>
      <c r="E30" s="48"/>
      <c r="F30" s="47"/>
    </row>
    <row r="31" spans="2:6">
      <c r="B31" s="46">
        <f t="shared" si="0"/>
        <v>29</v>
      </c>
      <c r="C31" s="47"/>
      <c r="D31" s="47"/>
      <c r="E31" s="48"/>
      <c r="F31" s="47"/>
    </row>
    <row r="32" spans="2:6">
      <c r="B32" s="46">
        <f t="shared" si="0"/>
        <v>30</v>
      </c>
      <c r="C32" s="47"/>
      <c r="D32" s="47"/>
      <c r="E32" s="48"/>
      <c r="F32" s="47"/>
    </row>
    <row r="33" spans="2:6">
      <c r="B33" s="46">
        <f t="shared" si="0"/>
        <v>31</v>
      </c>
      <c r="C33" s="47"/>
      <c r="D33" s="47"/>
      <c r="E33" s="48"/>
      <c r="F33" s="47"/>
    </row>
    <row r="34" spans="2:6">
      <c r="B34" s="46">
        <f t="shared" si="0"/>
        <v>32</v>
      </c>
      <c r="C34" s="47"/>
      <c r="D34" s="47"/>
      <c r="E34" s="48"/>
      <c r="F34" s="47"/>
    </row>
    <row r="35" spans="2:6">
      <c r="B35" s="46">
        <f t="shared" si="0"/>
        <v>33</v>
      </c>
      <c r="C35" s="47"/>
      <c r="D35" s="47"/>
      <c r="E35" s="48"/>
      <c r="F35" s="47"/>
    </row>
    <row r="36" spans="2:6">
      <c r="B36" s="46">
        <f t="shared" si="0"/>
        <v>34</v>
      </c>
      <c r="C36" s="47"/>
      <c r="D36" s="47"/>
      <c r="E36" s="48"/>
      <c r="F36" s="47"/>
    </row>
    <row r="37" spans="2:6">
      <c r="B37" s="46">
        <f t="shared" si="0"/>
        <v>35</v>
      </c>
      <c r="C37" s="47"/>
      <c r="D37" s="47"/>
      <c r="E37" s="48"/>
      <c r="F37" s="47"/>
    </row>
    <row r="38" spans="2:6">
      <c r="B38" s="46">
        <f t="shared" si="0"/>
        <v>36</v>
      </c>
      <c r="C38" s="47"/>
      <c r="D38" s="47"/>
      <c r="E38" s="48"/>
      <c r="F38" s="47"/>
    </row>
    <row r="39" spans="2:6">
      <c r="B39" s="46">
        <f t="shared" si="0"/>
        <v>37</v>
      </c>
      <c r="C39" s="47"/>
      <c r="D39" s="47"/>
      <c r="E39" s="48"/>
      <c r="F39" s="47"/>
    </row>
    <row r="40" spans="2:6">
      <c r="B40" s="46">
        <f t="shared" si="0"/>
        <v>38</v>
      </c>
      <c r="C40" s="47"/>
      <c r="D40" s="47"/>
      <c r="E40" s="48"/>
      <c r="F40" s="47"/>
    </row>
    <row r="41" spans="2:6">
      <c r="B41" s="46">
        <f t="shared" si="0"/>
        <v>39</v>
      </c>
      <c r="C41" s="47"/>
      <c r="D41" s="47"/>
      <c r="E41" s="48"/>
      <c r="F41" s="47"/>
    </row>
    <row r="42" spans="2:6">
      <c r="B42" s="46">
        <f t="shared" si="0"/>
        <v>40</v>
      </c>
      <c r="C42" s="47"/>
      <c r="D42" s="47"/>
      <c r="E42" s="48"/>
      <c r="F42" s="47"/>
    </row>
    <row r="43" spans="2:6">
      <c r="B43" s="46">
        <f t="shared" si="0"/>
        <v>41</v>
      </c>
      <c r="C43" s="47"/>
      <c r="D43" s="47"/>
      <c r="E43" s="48"/>
      <c r="F43" s="47"/>
    </row>
    <row r="44" spans="2:6">
      <c r="B44" s="46">
        <f t="shared" si="0"/>
        <v>42</v>
      </c>
      <c r="C44" s="47"/>
      <c r="D44" s="47"/>
      <c r="E44" s="48"/>
      <c r="F44" s="47"/>
    </row>
    <row r="45" spans="2:6">
      <c r="B45" s="46">
        <f t="shared" si="0"/>
        <v>43</v>
      </c>
      <c r="C45" s="47"/>
      <c r="D45" s="47"/>
      <c r="E45" s="48"/>
      <c r="F45" s="47"/>
    </row>
    <row r="46" spans="2:6">
      <c r="B46" s="46">
        <f t="shared" si="0"/>
        <v>44</v>
      </c>
      <c r="C46" s="47"/>
      <c r="D46" s="47"/>
      <c r="E46" s="48"/>
      <c r="F46" s="47"/>
    </row>
    <row r="47" spans="2:6">
      <c r="B47" s="46">
        <f t="shared" si="0"/>
        <v>45</v>
      </c>
      <c r="C47" s="47"/>
      <c r="D47" s="47"/>
      <c r="E47" s="48"/>
      <c r="F47" s="47"/>
    </row>
    <row r="48" spans="2:6">
      <c r="B48" s="46">
        <f t="shared" si="0"/>
        <v>46</v>
      </c>
      <c r="C48" s="47"/>
      <c r="D48" s="47"/>
      <c r="E48" s="48"/>
      <c r="F48" s="47"/>
    </row>
    <row r="49" spans="2:6">
      <c r="B49" s="46">
        <f t="shared" si="0"/>
        <v>47</v>
      </c>
      <c r="C49" s="47"/>
      <c r="D49" s="47"/>
      <c r="E49" s="48"/>
      <c r="F49" s="47"/>
    </row>
    <row r="50" spans="2:6">
      <c r="B50" s="46">
        <f t="shared" si="0"/>
        <v>48</v>
      </c>
      <c r="C50" s="47"/>
      <c r="D50" s="47"/>
      <c r="E50" s="48"/>
      <c r="F50" s="47"/>
    </row>
    <row r="51" spans="2:6">
      <c r="B51" s="46">
        <f t="shared" si="0"/>
        <v>49</v>
      </c>
      <c r="C51" s="47"/>
      <c r="D51" s="47"/>
      <c r="E51" s="48"/>
      <c r="F51" s="47"/>
    </row>
    <row r="52" spans="2:6">
      <c r="B52" s="46">
        <f t="shared" si="0"/>
        <v>50</v>
      </c>
      <c r="C52" s="47"/>
      <c r="D52" s="47"/>
      <c r="E52" s="48"/>
      <c r="F52" s="47"/>
    </row>
    <row r="53" spans="2:6">
      <c r="B53" s="46">
        <f t="shared" si="0"/>
        <v>51</v>
      </c>
      <c r="C53" s="47"/>
      <c r="D53" s="47"/>
      <c r="E53" s="48"/>
      <c r="F53" s="47"/>
    </row>
    <row r="54" spans="2:6">
      <c r="B54" s="46">
        <f t="shared" si="0"/>
        <v>52</v>
      </c>
      <c r="C54" s="47"/>
      <c r="D54" s="47"/>
      <c r="E54" s="48"/>
      <c r="F54" s="47"/>
    </row>
    <row r="55" spans="2:6">
      <c r="B55" s="46">
        <f t="shared" si="0"/>
        <v>53</v>
      </c>
      <c r="C55" s="47"/>
      <c r="D55" s="47"/>
      <c r="E55" s="48"/>
      <c r="F55" s="47"/>
    </row>
    <row r="56" spans="2:6">
      <c r="B56" s="46">
        <f t="shared" si="0"/>
        <v>54</v>
      </c>
      <c r="C56" s="47"/>
      <c r="D56" s="47"/>
      <c r="E56" s="48"/>
      <c r="F56" s="47"/>
    </row>
    <row r="57" spans="2:6">
      <c r="B57" s="46">
        <f t="shared" si="0"/>
        <v>55</v>
      </c>
      <c r="C57" s="47"/>
      <c r="D57" s="47"/>
      <c r="E57" s="48"/>
      <c r="F57" s="47"/>
    </row>
    <row r="58" spans="2:6">
      <c r="B58" s="46">
        <f t="shared" si="0"/>
        <v>56</v>
      </c>
      <c r="C58" s="47"/>
      <c r="D58" s="47"/>
      <c r="E58" s="48"/>
      <c r="F58" s="47"/>
    </row>
    <row r="59" spans="2:6">
      <c r="B59" s="46">
        <f t="shared" si="0"/>
        <v>57</v>
      </c>
      <c r="C59" s="47"/>
      <c r="D59" s="47"/>
      <c r="E59" s="48"/>
      <c r="F59" s="47"/>
    </row>
    <row r="60" spans="2:6">
      <c r="B60" s="46">
        <f t="shared" si="0"/>
        <v>58</v>
      </c>
      <c r="C60" s="47"/>
      <c r="D60" s="47"/>
      <c r="E60" s="48"/>
      <c r="F60" s="47"/>
    </row>
    <row r="61" spans="2:6">
      <c r="B61" s="46">
        <f t="shared" si="0"/>
        <v>59</v>
      </c>
      <c r="C61" s="47"/>
      <c r="D61" s="47"/>
      <c r="E61" s="48"/>
      <c r="F61" s="47"/>
    </row>
    <row r="62" spans="2:6">
      <c r="B62" s="46">
        <f t="shared" si="0"/>
        <v>60</v>
      </c>
      <c r="C62" s="47"/>
      <c r="D62" s="47"/>
      <c r="E62" s="48"/>
      <c r="F62" s="47"/>
    </row>
    <row r="63" spans="2:6">
      <c r="B63" s="46">
        <f t="shared" si="0"/>
        <v>61</v>
      </c>
      <c r="C63" s="47"/>
      <c r="D63" s="47"/>
      <c r="E63" s="48"/>
      <c r="F63" s="47"/>
    </row>
    <row r="64" spans="2:6">
      <c r="B64" s="46">
        <f t="shared" si="0"/>
        <v>62</v>
      </c>
      <c r="C64" s="47"/>
      <c r="D64" s="47"/>
      <c r="E64" s="48"/>
      <c r="F64" s="47"/>
    </row>
    <row r="65" spans="2:6">
      <c r="B65" s="46">
        <f t="shared" si="0"/>
        <v>63</v>
      </c>
      <c r="C65" s="47"/>
      <c r="D65" s="47"/>
      <c r="E65" s="48"/>
      <c r="F65" s="47"/>
    </row>
    <row r="66" spans="2:6">
      <c r="B66" s="46">
        <f t="shared" si="0"/>
        <v>64</v>
      </c>
      <c r="C66" s="47"/>
      <c r="D66" s="47"/>
      <c r="E66" s="48"/>
      <c r="F66" s="47"/>
    </row>
    <row r="67" spans="2:6">
      <c r="B67" s="46">
        <f t="shared" si="0"/>
        <v>65</v>
      </c>
      <c r="C67" s="47"/>
      <c r="D67" s="47"/>
      <c r="E67" s="48"/>
      <c r="F67" s="47"/>
    </row>
    <row r="68" spans="2:6">
      <c r="B68" s="46">
        <f t="shared" si="0"/>
        <v>66</v>
      </c>
      <c r="C68" s="47"/>
      <c r="D68" s="47"/>
      <c r="E68" s="48"/>
      <c r="F68" s="47"/>
    </row>
    <row r="69" spans="2:6">
      <c r="B69" s="46">
        <f t="shared" ref="B69:B132" si="1">B68+1</f>
        <v>67</v>
      </c>
      <c r="C69" s="47"/>
      <c r="D69" s="47"/>
      <c r="E69" s="48"/>
      <c r="F69" s="47"/>
    </row>
    <row r="70" spans="2:6">
      <c r="B70" s="46">
        <f t="shared" si="1"/>
        <v>68</v>
      </c>
      <c r="C70" s="47"/>
      <c r="D70" s="47"/>
      <c r="E70" s="48"/>
      <c r="F70" s="47"/>
    </row>
    <row r="71" spans="2:6">
      <c r="B71" s="46">
        <f t="shared" si="1"/>
        <v>69</v>
      </c>
      <c r="C71" s="47"/>
      <c r="D71" s="47"/>
      <c r="E71" s="48"/>
      <c r="F71" s="47"/>
    </row>
    <row r="72" spans="2:6">
      <c r="B72" s="46">
        <f t="shared" si="1"/>
        <v>70</v>
      </c>
      <c r="C72" s="47"/>
      <c r="D72" s="47"/>
      <c r="E72" s="48"/>
      <c r="F72" s="47"/>
    </row>
    <row r="73" spans="2:6">
      <c r="B73" s="46">
        <f t="shared" si="1"/>
        <v>71</v>
      </c>
      <c r="C73" s="47"/>
      <c r="D73" s="47"/>
      <c r="E73" s="48"/>
      <c r="F73" s="47"/>
    </row>
    <row r="74" spans="2:6">
      <c r="B74" s="46">
        <f t="shared" si="1"/>
        <v>72</v>
      </c>
      <c r="C74" s="47"/>
      <c r="D74" s="47"/>
      <c r="E74" s="48"/>
      <c r="F74" s="47"/>
    </row>
    <row r="75" spans="2:6">
      <c r="B75" s="46">
        <f t="shared" si="1"/>
        <v>73</v>
      </c>
      <c r="C75" s="47"/>
      <c r="D75" s="47"/>
      <c r="E75" s="48"/>
      <c r="F75" s="47"/>
    </row>
    <row r="76" spans="2:6">
      <c r="B76" s="46">
        <f t="shared" si="1"/>
        <v>74</v>
      </c>
      <c r="C76" s="47"/>
      <c r="D76" s="47"/>
      <c r="E76" s="48"/>
      <c r="F76" s="47"/>
    </row>
    <row r="77" spans="2:6">
      <c r="B77" s="46">
        <f t="shared" si="1"/>
        <v>75</v>
      </c>
      <c r="C77" s="47"/>
      <c r="D77" s="47"/>
      <c r="E77" s="48"/>
      <c r="F77" s="47"/>
    </row>
    <row r="78" spans="2:6">
      <c r="B78" s="46">
        <f t="shared" si="1"/>
        <v>76</v>
      </c>
      <c r="C78" s="47"/>
      <c r="D78" s="47"/>
      <c r="E78" s="48"/>
      <c r="F78" s="47"/>
    </row>
    <row r="79" spans="2:6">
      <c r="B79" s="46">
        <f t="shared" si="1"/>
        <v>77</v>
      </c>
      <c r="C79" s="47"/>
      <c r="D79" s="47"/>
      <c r="E79" s="48"/>
      <c r="F79" s="47"/>
    </row>
    <row r="80" spans="2:6">
      <c r="B80" s="46">
        <f t="shared" si="1"/>
        <v>78</v>
      </c>
      <c r="C80" s="47"/>
      <c r="D80" s="47"/>
      <c r="E80" s="48"/>
      <c r="F80" s="47"/>
    </row>
    <row r="81" spans="2:6">
      <c r="B81" s="46">
        <f t="shared" si="1"/>
        <v>79</v>
      </c>
      <c r="C81" s="47"/>
      <c r="D81" s="47"/>
      <c r="E81" s="48"/>
      <c r="F81" s="47"/>
    </row>
    <row r="82" spans="2:6">
      <c r="B82" s="46">
        <f t="shared" si="1"/>
        <v>80</v>
      </c>
      <c r="C82" s="47"/>
      <c r="D82" s="47"/>
      <c r="E82" s="48"/>
      <c r="F82" s="47"/>
    </row>
    <row r="83" spans="2:6">
      <c r="B83" s="46">
        <f t="shared" si="1"/>
        <v>81</v>
      </c>
      <c r="C83" s="47"/>
      <c r="D83" s="47"/>
      <c r="E83" s="48"/>
      <c r="F83" s="47"/>
    </row>
    <row r="84" spans="2:6">
      <c r="B84" s="46">
        <f t="shared" si="1"/>
        <v>82</v>
      </c>
      <c r="C84" s="47"/>
      <c r="D84" s="47"/>
      <c r="E84" s="48"/>
      <c r="F84" s="47"/>
    </row>
    <row r="85" spans="2:6">
      <c r="B85" s="46">
        <f t="shared" si="1"/>
        <v>83</v>
      </c>
      <c r="C85" s="47"/>
      <c r="D85" s="47"/>
      <c r="E85" s="48"/>
      <c r="F85" s="47"/>
    </row>
    <row r="86" spans="2:6">
      <c r="B86" s="46">
        <f t="shared" si="1"/>
        <v>84</v>
      </c>
      <c r="C86" s="47"/>
      <c r="D86" s="47"/>
      <c r="E86" s="48"/>
      <c r="F86" s="47"/>
    </row>
    <row r="87" spans="2:6">
      <c r="B87" s="46">
        <f t="shared" si="1"/>
        <v>85</v>
      </c>
      <c r="C87" s="47"/>
      <c r="D87" s="47"/>
      <c r="E87" s="48"/>
      <c r="F87" s="47"/>
    </row>
    <row r="88" spans="2:6">
      <c r="B88" s="46">
        <f t="shared" si="1"/>
        <v>86</v>
      </c>
      <c r="C88" s="47"/>
      <c r="D88" s="47"/>
      <c r="E88" s="48"/>
      <c r="F88" s="47"/>
    </row>
    <row r="89" spans="2:6">
      <c r="B89" s="46">
        <f t="shared" si="1"/>
        <v>87</v>
      </c>
      <c r="C89" s="47"/>
      <c r="D89" s="47"/>
      <c r="E89" s="48"/>
      <c r="F89" s="47"/>
    </row>
    <row r="90" spans="2:6">
      <c r="B90" s="46">
        <f t="shared" si="1"/>
        <v>88</v>
      </c>
      <c r="C90" s="47"/>
      <c r="D90" s="47"/>
      <c r="E90" s="48"/>
      <c r="F90" s="47"/>
    </row>
    <row r="91" spans="2:6">
      <c r="B91" s="46">
        <f t="shared" si="1"/>
        <v>89</v>
      </c>
      <c r="C91" s="47"/>
      <c r="D91" s="47"/>
      <c r="E91" s="48"/>
      <c r="F91" s="47"/>
    </row>
    <row r="92" spans="2:6">
      <c r="B92" s="46">
        <f t="shared" si="1"/>
        <v>90</v>
      </c>
      <c r="C92" s="47"/>
      <c r="D92" s="47"/>
      <c r="E92" s="48"/>
      <c r="F92" s="47"/>
    </row>
    <row r="93" spans="2:6">
      <c r="B93" s="46">
        <f t="shared" si="1"/>
        <v>91</v>
      </c>
      <c r="C93" s="47"/>
      <c r="D93" s="47"/>
      <c r="E93" s="48"/>
      <c r="F93" s="47"/>
    </row>
    <row r="94" spans="2:6">
      <c r="B94" s="46">
        <f t="shared" si="1"/>
        <v>92</v>
      </c>
      <c r="C94" s="47"/>
      <c r="D94" s="47"/>
      <c r="E94" s="48"/>
      <c r="F94" s="47"/>
    </row>
    <row r="95" spans="2:6">
      <c r="B95" s="46">
        <f t="shared" si="1"/>
        <v>93</v>
      </c>
      <c r="C95" s="47"/>
      <c r="D95" s="47"/>
      <c r="E95" s="48"/>
      <c r="F95" s="47"/>
    </row>
    <row r="96" spans="2:6">
      <c r="B96" s="46">
        <f t="shared" si="1"/>
        <v>94</v>
      </c>
      <c r="C96" s="47"/>
      <c r="D96" s="47"/>
      <c r="E96" s="48"/>
      <c r="F96" s="47"/>
    </row>
    <row r="97" spans="2:6">
      <c r="B97" s="46">
        <f t="shared" si="1"/>
        <v>95</v>
      </c>
      <c r="C97" s="47"/>
      <c r="D97" s="47"/>
      <c r="E97" s="48"/>
      <c r="F97" s="47"/>
    </row>
    <row r="98" spans="2:6">
      <c r="B98" s="46">
        <f t="shared" si="1"/>
        <v>96</v>
      </c>
      <c r="C98" s="47"/>
      <c r="D98" s="47"/>
      <c r="E98" s="48"/>
      <c r="F98" s="47"/>
    </row>
    <row r="99" spans="2:6">
      <c r="B99" s="46">
        <f t="shared" si="1"/>
        <v>97</v>
      </c>
      <c r="C99" s="47"/>
      <c r="D99" s="47"/>
      <c r="E99" s="48"/>
      <c r="F99" s="47"/>
    </row>
    <row r="100" spans="2:6">
      <c r="B100" s="46">
        <f t="shared" si="1"/>
        <v>98</v>
      </c>
      <c r="C100" s="47"/>
      <c r="D100" s="47"/>
      <c r="E100" s="48"/>
      <c r="F100" s="47"/>
    </row>
    <row r="101" spans="2:6">
      <c r="B101" s="46">
        <f t="shared" si="1"/>
        <v>99</v>
      </c>
      <c r="C101" s="47"/>
      <c r="D101" s="47"/>
      <c r="E101" s="48"/>
      <c r="F101" s="47"/>
    </row>
    <row r="102" spans="2:6">
      <c r="B102" s="46">
        <f t="shared" si="1"/>
        <v>100</v>
      </c>
      <c r="C102" s="47"/>
      <c r="D102" s="47"/>
      <c r="E102" s="48"/>
      <c r="F102" s="47"/>
    </row>
    <row r="103" spans="2:6">
      <c r="B103" s="46">
        <f t="shared" si="1"/>
        <v>101</v>
      </c>
      <c r="C103" s="47"/>
      <c r="D103" s="47"/>
      <c r="E103" s="48"/>
      <c r="F103" s="47"/>
    </row>
    <row r="104" spans="2:6">
      <c r="B104" s="46">
        <f t="shared" si="1"/>
        <v>102</v>
      </c>
      <c r="C104" s="47"/>
      <c r="D104" s="47"/>
      <c r="E104" s="48"/>
      <c r="F104" s="47"/>
    </row>
    <row r="105" spans="2:6">
      <c r="B105" s="46">
        <f t="shared" si="1"/>
        <v>103</v>
      </c>
      <c r="C105" s="47"/>
      <c r="D105" s="47"/>
      <c r="E105" s="48"/>
      <c r="F105" s="47"/>
    </row>
    <row r="106" spans="2:6">
      <c r="B106" s="46">
        <f t="shared" si="1"/>
        <v>104</v>
      </c>
      <c r="C106" s="47"/>
      <c r="D106" s="47"/>
      <c r="E106" s="48"/>
      <c r="F106" s="47"/>
    </row>
    <row r="107" spans="2:6">
      <c r="B107" s="46">
        <f t="shared" si="1"/>
        <v>105</v>
      </c>
      <c r="C107" s="47"/>
      <c r="D107" s="47"/>
      <c r="E107" s="48"/>
      <c r="F107" s="47"/>
    </row>
    <row r="108" spans="2:6">
      <c r="B108" s="46">
        <f t="shared" si="1"/>
        <v>106</v>
      </c>
      <c r="C108" s="47"/>
      <c r="D108" s="47"/>
      <c r="E108" s="48"/>
      <c r="F108" s="47"/>
    </row>
    <row r="109" spans="2:6">
      <c r="B109" s="46">
        <f t="shared" si="1"/>
        <v>107</v>
      </c>
      <c r="C109" s="47"/>
      <c r="D109" s="47"/>
      <c r="E109" s="48"/>
      <c r="F109" s="47"/>
    </row>
    <row r="110" spans="2:6">
      <c r="B110" s="46">
        <f t="shared" si="1"/>
        <v>108</v>
      </c>
      <c r="C110" s="47"/>
      <c r="D110" s="47"/>
      <c r="E110" s="48"/>
      <c r="F110" s="47"/>
    </row>
    <row r="111" spans="2:6">
      <c r="B111" s="46">
        <f t="shared" si="1"/>
        <v>109</v>
      </c>
      <c r="C111" s="47"/>
      <c r="D111" s="47"/>
      <c r="E111" s="48"/>
      <c r="F111" s="47"/>
    </row>
    <row r="112" spans="2:6">
      <c r="B112" s="46">
        <f t="shared" si="1"/>
        <v>110</v>
      </c>
      <c r="C112" s="47"/>
      <c r="D112" s="47"/>
      <c r="E112" s="48"/>
      <c r="F112" s="47"/>
    </row>
    <row r="113" spans="2:6">
      <c r="B113" s="46">
        <f t="shared" si="1"/>
        <v>111</v>
      </c>
      <c r="C113" s="47"/>
      <c r="D113" s="47"/>
      <c r="E113" s="48"/>
      <c r="F113" s="47"/>
    </row>
    <row r="114" spans="2:6">
      <c r="B114" s="46">
        <f t="shared" si="1"/>
        <v>112</v>
      </c>
      <c r="C114" s="47"/>
      <c r="D114" s="47"/>
      <c r="E114" s="48"/>
      <c r="F114" s="47"/>
    </row>
    <row r="115" spans="2:6">
      <c r="B115" s="46">
        <f t="shared" si="1"/>
        <v>113</v>
      </c>
      <c r="C115" s="47"/>
      <c r="D115" s="47"/>
      <c r="E115" s="48"/>
      <c r="F115" s="47"/>
    </row>
    <row r="116" spans="2:6">
      <c r="B116" s="46">
        <f t="shared" si="1"/>
        <v>114</v>
      </c>
      <c r="C116" s="47"/>
      <c r="D116" s="47"/>
      <c r="E116" s="48"/>
      <c r="F116" s="47"/>
    </row>
    <row r="117" spans="2:6">
      <c r="B117" s="46">
        <f t="shared" si="1"/>
        <v>115</v>
      </c>
      <c r="C117" s="47"/>
      <c r="D117" s="47"/>
      <c r="E117" s="48"/>
      <c r="F117" s="47"/>
    </row>
    <row r="118" spans="2:6">
      <c r="B118" s="46">
        <f t="shared" si="1"/>
        <v>116</v>
      </c>
      <c r="C118" s="47"/>
      <c r="D118" s="47"/>
      <c r="E118" s="48"/>
      <c r="F118" s="47"/>
    </row>
    <row r="119" spans="2:6">
      <c r="B119" s="46">
        <f t="shared" si="1"/>
        <v>117</v>
      </c>
      <c r="C119" s="47"/>
      <c r="D119" s="47"/>
      <c r="E119" s="48"/>
      <c r="F119" s="47"/>
    </row>
    <row r="120" spans="2:6">
      <c r="B120" s="46">
        <f t="shared" si="1"/>
        <v>118</v>
      </c>
      <c r="C120" s="47"/>
      <c r="D120" s="47"/>
      <c r="E120" s="48"/>
      <c r="F120" s="47"/>
    </row>
    <row r="121" spans="2:6">
      <c r="B121" s="46">
        <f t="shared" si="1"/>
        <v>119</v>
      </c>
      <c r="C121" s="47"/>
      <c r="D121" s="47"/>
      <c r="E121" s="48"/>
      <c r="F121" s="47"/>
    </row>
    <row r="122" spans="2:6">
      <c r="B122" s="46">
        <f t="shared" si="1"/>
        <v>120</v>
      </c>
      <c r="C122" s="47"/>
      <c r="D122" s="47"/>
      <c r="E122" s="48"/>
      <c r="F122" s="47"/>
    </row>
    <row r="123" spans="2:6">
      <c r="B123" s="46">
        <f t="shared" si="1"/>
        <v>121</v>
      </c>
      <c r="C123" s="47"/>
      <c r="D123" s="47"/>
      <c r="E123" s="48"/>
      <c r="F123" s="47"/>
    </row>
    <row r="124" spans="2:6">
      <c r="B124" s="46">
        <f t="shared" si="1"/>
        <v>122</v>
      </c>
      <c r="C124" s="47"/>
      <c r="D124" s="47"/>
      <c r="E124" s="48"/>
      <c r="F124" s="47"/>
    </row>
    <row r="125" spans="2:6">
      <c r="B125" s="46">
        <f t="shared" si="1"/>
        <v>123</v>
      </c>
      <c r="C125" s="47"/>
      <c r="D125" s="47"/>
      <c r="E125" s="48"/>
      <c r="F125" s="47"/>
    </row>
    <row r="126" spans="2:6">
      <c r="B126" s="46">
        <f t="shared" si="1"/>
        <v>124</v>
      </c>
      <c r="C126" s="47"/>
      <c r="D126" s="47"/>
      <c r="E126" s="48"/>
      <c r="F126" s="47"/>
    </row>
    <row r="127" spans="2:6">
      <c r="B127" s="46">
        <f t="shared" si="1"/>
        <v>125</v>
      </c>
      <c r="C127" s="47"/>
      <c r="D127" s="47"/>
      <c r="E127" s="48"/>
      <c r="F127" s="47"/>
    </row>
    <row r="128" spans="2:6">
      <c r="B128" s="46">
        <f t="shared" si="1"/>
        <v>126</v>
      </c>
      <c r="C128" s="47"/>
      <c r="D128" s="47"/>
      <c r="E128" s="48"/>
      <c r="F128" s="47"/>
    </row>
    <row r="129" spans="2:6">
      <c r="B129" s="46">
        <f t="shared" si="1"/>
        <v>127</v>
      </c>
      <c r="C129" s="47"/>
      <c r="D129" s="47"/>
      <c r="E129" s="48"/>
      <c r="F129" s="47"/>
    </row>
    <row r="130" spans="2:6">
      <c r="B130" s="46">
        <f t="shared" si="1"/>
        <v>128</v>
      </c>
      <c r="C130" s="47"/>
      <c r="D130" s="47"/>
      <c r="E130" s="48"/>
      <c r="F130" s="47"/>
    </row>
    <row r="131" spans="2:6">
      <c r="B131" s="46">
        <f t="shared" si="1"/>
        <v>129</v>
      </c>
      <c r="C131" s="47"/>
      <c r="D131" s="47"/>
      <c r="E131" s="48"/>
      <c r="F131" s="47"/>
    </row>
    <row r="132" spans="2:6">
      <c r="B132" s="46">
        <f t="shared" si="1"/>
        <v>130</v>
      </c>
      <c r="C132" s="47"/>
      <c r="D132" s="47"/>
      <c r="E132" s="48"/>
      <c r="F132" s="47"/>
    </row>
    <row r="133" spans="2:6">
      <c r="B133" s="46">
        <f t="shared" ref="B133:B182" si="2">B132+1</f>
        <v>131</v>
      </c>
      <c r="C133" s="47"/>
      <c r="D133" s="47"/>
      <c r="E133" s="48"/>
      <c r="F133" s="47"/>
    </row>
    <row r="134" spans="2:6">
      <c r="B134" s="46">
        <f t="shared" si="2"/>
        <v>132</v>
      </c>
      <c r="C134" s="47"/>
      <c r="D134" s="47"/>
      <c r="E134" s="48"/>
      <c r="F134" s="47"/>
    </row>
    <row r="135" spans="2:6">
      <c r="B135" s="46">
        <f t="shared" si="2"/>
        <v>133</v>
      </c>
      <c r="C135" s="47"/>
      <c r="D135" s="47"/>
      <c r="E135" s="48"/>
      <c r="F135" s="47"/>
    </row>
    <row r="136" spans="2:6">
      <c r="B136" s="46">
        <f t="shared" si="2"/>
        <v>134</v>
      </c>
      <c r="C136" s="47"/>
      <c r="D136" s="47"/>
      <c r="E136" s="48"/>
      <c r="F136" s="47"/>
    </row>
    <row r="137" spans="2:6">
      <c r="B137" s="46">
        <f t="shared" si="2"/>
        <v>135</v>
      </c>
      <c r="C137" s="47"/>
      <c r="D137" s="47"/>
      <c r="E137" s="48"/>
      <c r="F137" s="47"/>
    </row>
    <row r="138" spans="2:6">
      <c r="B138" s="46">
        <f t="shared" si="2"/>
        <v>136</v>
      </c>
      <c r="C138" s="47"/>
      <c r="D138" s="47"/>
      <c r="E138" s="48"/>
      <c r="F138" s="47"/>
    </row>
    <row r="139" spans="2:6">
      <c r="B139" s="46">
        <f t="shared" si="2"/>
        <v>137</v>
      </c>
      <c r="C139" s="47"/>
      <c r="D139" s="47"/>
      <c r="E139" s="48"/>
      <c r="F139" s="47"/>
    </row>
    <row r="140" spans="2:6">
      <c r="B140" s="46">
        <f t="shared" si="2"/>
        <v>138</v>
      </c>
      <c r="C140" s="47"/>
      <c r="D140" s="47"/>
      <c r="E140" s="48"/>
      <c r="F140" s="47"/>
    </row>
    <row r="141" spans="2:6">
      <c r="B141" s="46">
        <f t="shared" si="2"/>
        <v>139</v>
      </c>
      <c r="C141" s="47"/>
      <c r="D141" s="47"/>
      <c r="E141" s="48"/>
      <c r="F141" s="47"/>
    </row>
    <row r="142" spans="2:6">
      <c r="B142" s="46">
        <f t="shared" si="2"/>
        <v>140</v>
      </c>
      <c r="C142" s="47"/>
      <c r="D142" s="47"/>
      <c r="E142" s="48"/>
      <c r="F142" s="47"/>
    </row>
    <row r="143" spans="2:6">
      <c r="B143" s="46">
        <f t="shared" si="2"/>
        <v>141</v>
      </c>
      <c r="C143" s="47"/>
      <c r="D143" s="47"/>
      <c r="E143" s="48"/>
      <c r="F143" s="47"/>
    </row>
    <row r="144" spans="2:6">
      <c r="B144" s="46">
        <f t="shared" si="2"/>
        <v>142</v>
      </c>
      <c r="C144" s="47"/>
      <c r="D144" s="47"/>
      <c r="E144" s="48"/>
      <c r="F144" s="47"/>
    </row>
    <row r="145" spans="2:6">
      <c r="B145" s="46">
        <f t="shared" si="2"/>
        <v>143</v>
      </c>
      <c r="C145" s="47"/>
      <c r="D145" s="47"/>
      <c r="E145" s="48"/>
      <c r="F145" s="47"/>
    </row>
    <row r="146" spans="2:6">
      <c r="B146" s="46">
        <f t="shared" si="2"/>
        <v>144</v>
      </c>
      <c r="C146" s="47"/>
      <c r="D146" s="47"/>
      <c r="E146" s="48"/>
      <c r="F146" s="47"/>
    </row>
    <row r="147" spans="2:6">
      <c r="B147" s="46">
        <f t="shared" si="2"/>
        <v>145</v>
      </c>
      <c r="C147" s="47"/>
      <c r="D147" s="47"/>
      <c r="E147" s="48"/>
      <c r="F147" s="47"/>
    </row>
    <row r="148" spans="2:6">
      <c r="B148" s="46">
        <f t="shared" si="2"/>
        <v>146</v>
      </c>
      <c r="C148" s="47"/>
      <c r="D148" s="47"/>
      <c r="E148" s="48"/>
      <c r="F148" s="47"/>
    </row>
    <row r="149" spans="2:6">
      <c r="B149" s="46">
        <f t="shared" si="2"/>
        <v>147</v>
      </c>
      <c r="C149" s="47"/>
      <c r="D149" s="47"/>
      <c r="E149" s="48"/>
      <c r="F149" s="47"/>
    </row>
    <row r="150" spans="2:6">
      <c r="B150" s="46">
        <f t="shared" si="2"/>
        <v>148</v>
      </c>
      <c r="C150" s="47"/>
      <c r="D150" s="47"/>
      <c r="E150" s="48"/>
      <c r="F150" s="47"/>
    </row>
    <row r="151" spans="2:6">
      <c r="B151" s="46">
        <f t="shared" si="2"/>
        <v>149</v>
      </c>
      <c r="C151" s="47"/>
      <c r="D151" s="47"/>
      <c r="E151" s="48"/>
      <c r="F151" s="47"/>
    </row>
    <row r="152" spans="2:6">
      <c r="B152" s="46">
        <f t="shared" si="2"/>
        <v>150</v>
      </c>
      <c r="C152" s="47"/>
      <c r="D152" s="47"/>
      <c r="E152" s="48"/>
      <c r="F152" s="47"/>
    </row>
    <row r="153" spans="2:6">
      <c r="B153" s="46">
        <f t="shared" si="2"/>
        <v>151</v>
      </c>
      <c r="C153" s="47"/>
      <c r="D153" s="47"/>
      <c r="E153" s="48"/>
      <c r="F153" s="47"/>
    </row>
    <row r="154" spans="2:6">
      <c r="B154" s="46">
        <f t="shared" si="2"/>
        <v>152</v>
      </c>
      <c r="C154" s="47"/>
      <c r="D154" s="47"/>
      <c r="E154" s="48"/>
      <c r="F154" s="47"/>
    </row>
    <row r="155" spans="2:6">
      <c r="B155" s="46">
        <f t="shared" si="2"/>
        <v>153</v>
      </c>
      <c r="C155" s="47"/>
      <c r="D155" s="47"/>
      <c r="E155" s="48"/>
      <c r="F155" s="47"/>
    </row>
    <row r="156" spans="2:6">
      <c r="B156" s="46">
        <f t="shared" si="2"/>
        <v>154</v>
      </c>
      <c r="C156" s="47"/>
      <c r="D156" s="47"/>
      <c r="E156" s="48"/>
      <c r="F156" s="47"/>
    </row>
    <row r="157" spans="2:6">
      <c r="B157" s="46">
        <f t="shared" si="2"/>
        <v>155</v>
      </c>
      <c r="C157" s="47"/>
      <c r="D157" s="47"/>
      <c r="E157" s="48"/>
      <c r="F157" s="47"/>
    </row>
    <row r="158" spans="2:6">
      <c r="B158" s="46">
        <f t="shared" si="2"/>
        <v>156</v>
      </c>
      <c r="C158" s="47"/>
      <c r="D158" s="47"/>
      <c r="E158" s="48"/>
      <c r="F158" s="47"/>
    </row>
    <row r="159" spans="2:6">
      <c r="B159" s="46">
        <f t="shared" si="2"/>
        <v>157</v>
      </c>
      <c r="C159" s="47"/>
      <c r="D159" s="47"/>
      <c r="E159" s="48"/>
      <c r="F159" s="47"/>
    </row>
    <row r="160" spans="2:6">
      <c r="B160" s="46">
        <f t="shared" si="2"/>
        <v>158</v>
      </c>
      <c r="C160" s="47"/>
      <c r="D160" s="47"/>
      <c r="E160" s="48"/>
      <c r="F160" s="47"/>
    </row>
    <row r="161" spans="2:6">
      <c r="B161" s="46">
        <f t="shared" si="2"/>
        <v>159</v>
      </c>
      <c r="C161" s="47"/>
      <c r="D161" s="47"/>
      <c r="E161" s="48"/>
      <c r="F161" s="47"/>
    </row>
    <row r="162" spans="2:6">
      <c r="B162" s="46">
        <f t="shared" si="2"/>
        <v>160</v>
      </c>
      <c r="C162" s="47"/>
      <c r="D162" s="47"/>
      <c r="E162" s="48"/>
      <c r="F162" s="47"/>
    </row>
    <row r="163" spans="2:6">
      <c r="B163" s="46">
        <f t="shared" si="2"/>
        <v>161</v>
      </c>
      <c r="C163" s="47"/>
      <c r="D163" s="47"/>
      <c r="E163" s="48"/>
      <c r="F163" s="47"/>
    </row>
    <row r="164" spans="2:6">
      <c r="B164" s="46">
        <f t="shared" si="2"/>
        <v>162</v>
      </c>
      <c r="C164" s="47"/>
      <c r="D164" s="47"/>
      <c r="E164" s="48"/>
      <c r="F164" s="47"/>
    </row>
    <row r="165" spans="2:6">
      <c r="B165" s="46">
        <f t="shared" si="2"/>
        <v>163</v>
      </c>
      <c r="C165" s="47"/>
      <c r="D165" s="47"/>
      <c r="E165" s="48"/>
      <c r="F165" s="47"/>
    </row>
    <row r="166" spans="2:6">
      <c r="B166" s="46">
        <f t="shared" si="2"/>
        <v>164</v>
      </c>
      <c r="C166" s="47"/>
      <c r="D166" s="47"/>
      <c r="E166" s="48"/>
      <c r="F166" s="47"/>
    </row>
    <row r="167" spans="2:6">
      <c r="B167" s="46">
        <f t="shared" si="2"/>
        <v>165</v>
      </c>
      <c r="C167" s="47"/>
      <c r="D167" s="47"/>
      <c r="E167" s="48"/>
      <c r="F167" s="47"/>
    </row>
    <row r="168" spans="2:6">
      <c r="B168" s="46">
        <f t="shared" si="2"/>
        <v>166</v>
      </c>
      <c r="C168" s="47"/>
      <c r="D168" s="47"/>
      <c r="E168" s="48"/>
      <c r="F168" s="47"/>
    </row>
    <row r="169" spans="2:6">
      <c r="B169" s="46">
        <f t="shared" si="2"/>
        <v>167</v>
      </c>
      <c r="C169" s="47"/>
      <c r="D169" s="47"/>
      <c r="E169" s="48"/>
      <c r="F169" s="47"/>
    </row>
    <row r="170" spans="2:6">
      <c r="B170" s="46">
        <f t="shared" si="2"/>
        <v>168</v>
      </c>
      <c r="C170" s="47"/>
      <c r="D170" s="47"/>
      <c r="E170" s="48"/>
      <c r="F170" s="47"/>
    </row>
    <row r="171" spans="2:6">
      <c r="B171" s="46">
        <f t="shared" si="2"/>
        <v>169</v>
      </c>
      <c r="C171" s="47"/>
      <c r="D171" s="47"/>
      <c r="E171" s="48"/>
      <c r="F171" s="47"/>
    </row>
    <row r="172" spans="2:6">
      <c r="B172" s="46">
        <f t="shared" si="2"/>
        <v>170</v>
      </c>
      <c r="C172" s="47"/>
      <c r="D172" s="47"/>
      <c r="E172" s="48"/>
      <c r="F172" s="47"/>
    </row>
    <row r="173" spans="2:6">
      <c r="B173" s="46">
        <f t="shared" si="2"/>
        <v>171</v>
      </c>
      <c r="C173" s="47"/>
      <c r="D173" s="47"/>
      <c r="E173" s="48"/>
      <c r="F173" s="47"/>
    </row>
    <row r="174" spans="2:6">
      <c r="B174" s="46">
        <f t="shared" si="2"/>
        <v>172</v>
      </c>
      <c r="C174" s="47"/>
      <c r="D174" s="47"/>
      <c r="E174" s="48"/>
      <c r="F174" s="47"/>
    </row>
    <row r="175" spans="2:6">
      <c r="B175" s="46">
        <f t="shared" si="2"/>
        <v>173</v>
      </c>
      <c r="C175" s="47"/>
      <c r="D175" s="47"/>
      <c r="E175" s="48"/>
      <c r="F175" s="47"/>
    </row>
    <row r="176" spans="2:6">
      <c r="B176" s="46">
        <f t="shared" si="2"/>
        <v>174</v>
      </c>
      <c r="C176" s="47"/>
      <c r="D176" s="47"/>
      <c r="E176" s="48"/>
      <c r="F176" s="47"/>
    </row>
    <row r="177" spans="2:6">
      <c r="B177" s="46">
        <f t="shared" si="2"/>
        <v>175</v>
      </c>
      <c r="C177" s="47"/>
      <c r="D177" s="47"/>
      <c r="E177" s="48"/>
      <c r="F177" s="47"/>
    </row>
    <row r="178" spans="2:6">
      <c r="B178" s="46">
        <f t="shared" si="2"/>
        <v>176</v>
      </c>
      <c r="C178" s="47"/>
      <c r="D178" s="47"/>
      <c r="E178" s="48"/>
      <c r="F178" s="47"/>
    </row>
    <row r="179" spans="2:6">
      <c r="B179" s="46">
        <f t="shared" si="2"/>
        <v>177</v>
      </c>
      <c r="C179" s="47"/>
      <c r="D179" s="47"/>
      <c r="E179" s="48"/>
      <c r="F179" s="47"/>
    </row>
    <row r="180" spans="2:6">
      <c r="B180" s="46">
        <f t="shared" si="2"/>
        <v>178</v>
      </c>
      <c r="C180" s="47"/>
      <c r="D180" s="47"/>
      <c r="E180" s="48"/>
      <c r="F180" s="47"/>
    </row>
    <row r="181" spans="2:6">
      <c r="B181" s="46">
        <f t="shared" si="2"/>
        <v>179</v>
      </c>
      <c r="C181" s="47"/>
      <c r="D181" s="47"/>
      <c r="E181" s="48"/>
      <c r="F181" s="47"/>
    </row>
    <row r="182" spans="2:6">
      <c r="B182" s="46">
        <f t="shared" si="2"/>
        <v>180</v>
      </c>
      <c r="C182" s="47"/>
      <c r="D182" s="47"/>
      <c r="E182" s="48"/>
      <c r="F182" s="47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67"/>
  <sheetViews>
    <sheetView workbookViewId="0"/>
  </sheetViews>
  <sheetFormatPr baseColWidth="10" defaultColWidth="8.83203125" defaultRowHeight="14" x14ac:dyDescent="0"/>
  <cols>
    <col min="2" max="6" width="8.83203125" style="69"/>
    <col min="8" max="8" width="28.1640625" customWidth="1"/>
    <col min="9" max="9" width="19.83203125" customWidth="1"/>
    <col min="10" max="10" width="18.6640625" customWidth="1"/>
    <col min="11" max="11" width="18.1640625" customWidth="1"/>
    <col min="12" max="12" width="19" customWidth="1"/>
  </cols>
  <sheetData>
    <row r="1" spans="2:12" ht="15" thickBot="1">
      <c r="B1" s="69" t="s">
        <v>18</v>
      </c>
      <c r="C1" s="69" t="s">
        <v>86</v>
      </c>
      <c r="D1" s="69" t="s">
        <v>102</v>
      </c>
      <c r="E1" s="69" t="s">
        <v>89</v>
      </c>
      <c r="F1" s="69" t="s">
        <v>88</v>
      </c>
    </row>
    <row r="2" spans="2:12" ht="15" customHeight="1">
      <c r="B2" s="69">
        <v>1975</v>
      </c>
      <c r="C2" s="69">
        <v>1</v>
      </c>
      <c r="F2" s="102">
        <v>52.7</v>
      </c>
      <c r="H2" s="122" t="s">
        <v>87</v>
      </c>
      <c r="I2" s="120" t="s">
        <v>104</v>
      </c>
      <c r="J2" s="124" t="s">
        <v>92</v>
      </c>
      <c r="K2" s="120" t="s">
        <v>105</v>
      </c>
      <c r="L2" s="120" t="s">
        <v>93</v>
      </c>
    </row>
    <row r="3" spans="2:12">
      <c r="B3" s="69">
        <v>1975</v>
      </c>
      <c r="C3" s="69">
        <v>2</v>
      </c>
      <c r="F3" s="102">
        <v>53.6</v>
      </c>
      <c r="H3" s="123"/>
      <c r="I3" s="121"/>
      <c r="J3" s="125"/>
      <c r="K3" s="121"/>
      <c r="L3" s="121"/>
    </row>
    <row r="4" spans="2:12" ht="15" thickBot="1">
      <c r="B4" s="69">
        <v>1975</v>
      </c>
      <c r="C4" s="69">
        <v>3</v>
      </c>
      <c r="F4" s="102">
        <v>54.6</v>
      </c>
      <c r="H4" s="123"/>
      <c r="I4" s="121"/>
      <c r="J4" s="125"/>
      <c r="K4" s="121"/>
      <c r="L4" s="121"/>
    </row>
    <row r="5" spans="2:12" ht="15" thickBot="1">
      <c r="B5" s="69">
        <v>1975</v>
      </c>
      <c r="C5" s="69">
        <v>4</v>
      </c>
      <c r="F5" s="102">
        <v>55.5</v>
      </c>
      <c r="H5" s="61" t="s">
        <v>90</v>
      </c>
      <c r="I5" s="62"/>
      <c r="J5" s="63"/>
      <c r="K5" s="62"/>
      <c r="L5" s="62"/>
    </row>
    <row r="6" spans="2:12" ht="15" thickBot="1">
      <c r="B6" s="69">
        <v>1976</v>
      </c>
      <c r="C6" s="69">
        <v>1</v>
      </c>
      <c r="D6">
        <v>34.96</v>
      </c>
      <c r="F6" s="102">
        <v>55.9</v>
      </c>
      <c r="H6" s="59" t="s">
        <v>94</v>
      </c>
      <c r="I6" s="64"/>
      <c r="J6" s="65"/>
      <c r="K6" s="64"/>
      <c r="L6" s="64"/>
    </row>
    <row r="7" spans="2:12" ht="15" thickBot="1">
      <c r="B7" s="69">
        <v>1976</v>
      </c>
      <c r="C7" s="69">
        <v>2</v>
      </c>
      <c r="D7">
        <v>36.01</v>
      </c>
      <c r="E7">
        <v>58.44</v>
      </c>
      <c r="F7" s="102">
        <v>56.8</v>
      </c>
      <c r="H7" s="61" t="s">
        <v>91</v>
      </c>
      <c r="I7" s="62"/>
      <c r="J7" s="63"/>
      <c r="K7" s="62"/>
      <c r="L7" s="62"/>
    </row>
    <row r="8" spans="2:12" ht="15" thickBot="1">
      <c r="B8" s="69">
        <v>1976</v>
      </c>
      <c r="C8" s="69">
        <v>3</v>
      </c>
      <c r="D8">
        <v>36.51</v>
      </c>
      <c r="E8">
        <v>58.03</v>
      </c>
      <c r="F8" s="102">
        <v>57.6</v>
      </c>
      <c r="H8" s="60" t="s">
        <v>103</v>
      </c>
      <c r="I8" s="66"/>
      <c r="J8" s="67"/>
      <c r="K8" s="66"/>
      <c r="L8" s="66"/>
    </row>
    <row r="9" spans="2:12">
      <c r="B9" s="69">
        <v>1976</v>
      </c>
      <c r="C9" s="69">
        <v>4</v>
      </c>
      <c r="D9">
        <v>38.03</v>
      </c>
      <c r="E9">
        <v>58.01</v>
      </c>
      <c r="F9" s="102">
        <v>58.2</v>
      </c>
    </row>
    <row r="10" spans="2:12">
      <c r="B10" s="69">
        <v>1977</v>
      </c>
      <c r="C10" s="69">
        <v>1</v>
      </c>
      <c r="D10">
        <v>37.130000000000003</v>
      </c>
      <c r="E10">
        <v>60.05</v>
      </c>
      <c r="F10" s="102">
        <v>59.5</v>
      </c>
    </row>
    <row r="11" spans="2:12">
      <c r="B11" s="69">
        <v>1977</v>
      </c>
      <c r="C11" s="69">
        <v>2</v>
      </c>
      <c r="D11">
        <v>39.28</v>
      </c>
      <c r="E11">
        <v>65.95</v>
      </c>
      <c r="F11" s="102">
        <v>60.7</v>
      </c>
    </row>
    <row r="12" spans="2:12">
      <c r="B12" s="69">
        <v>1977</v>
      </c>
      <c r="C12" s="69">
        <v>3</v>
      </c>
      <c r="D12">
        <v>40.32</v>
      </c>
      <c r="E12">
        <v>64.06</v>
      </c>
      <c r="F12" s="102">
        <v>61.4</v>
      </c>
    </row>
    <row r="13" spans="2:12">
      <c r="B13" s="69">
        <v>1977</v>
      </c>
      <c r="C13" s="69">
        <v>4</v>
      </c>
      <c r="D13">
        <v>42.05</v>
      </c>
      <c r="E13">
        <v>67.650000000000006</v>
      </c>
      <c r="F13" s="102">
        <v>62.1</v>
      </c>
    </row>
    <row r="14" spans="2:12">
      <c r="B14" s="69">
        <v>1978</v>
      </c>
      <c r="C14" s="69">
        <v>1</v>
      </c>
      <c r="D14">
        <v>39.61</v>
      </c>
      <c r="E14">
        <v>69.61</v>
      </c>
      <c r="F14" s="102">
        <v>63.4</v>
      </c>
    </row>
    <row r="15" spans="2:12">
      <c r="B15" s="69">
        <v>1978</v>
      </c>
      <c r="C15" s="69">
        <v>2</v>
      </c>
      <c r="D15">
        <v>42.97</v>
      </c>
      <c r="E15">
        <v>74.959999999999994</v>
      </c>
      <c r="F15" s="102">
        <v>65.2</v>
      </c>
    </row>
    <row r="16" spans="2:12">
      <c r="B16" s="69">
        <v>1978</v>
      </c>
      <c r="C16" s="69">
        <v>3</v>
      </c>
      <c r="D16">
        <v>42.55</v>
      </c>
      <c r="E16">
        <v>73.489999999999995</v>
      </c>
      <c r="F16" s="102">
        <v>66.5</v>
      </c>
    </row>
    <row r="17" spans="2:6">
      <c r="B17" s="69">
        <v>1978</v>
      </c>
      <c r="C17" s="69">
        <v>4</v>
      </c>
      <c r="D17">
        <v>45.75</v>
      </c>
      <c r="E17">
        <v>77.17</v>
      </c>
      <c r="F17" s="102">
        <v>67.7</v>
      </c>
    </row>
    <row r="18" spans="2:6">
      <c r="B18" s="69">
        <v>1979</v>
      </c>
      <c r="C18" s="69">
        <v>1</v>
      </c>
      <c r="D18">
        <v>48.71</v>
      </c>
      <c r="E18">
        <v>78.81</v>
      </c>
      <c r="F18" s="102">
        <v>69.8</v>
      </c>
    </row>
    <row r="19" spans="2:6">
      <c r="B19" s="69">
        <v>1979</v>
      </c>
      <c r="C19" s="69">
        <v>2</v>
      </c>
      <c r="D19">
        <v>48.3</v>
      </c>
      <c r="E19">
        <v>83.19</v>
      </c>
      <c r="F19" s="102">
        <v>72.3</v>
      </c>
    </row>
    <row r="20" spans="2:6">
      <c r="B20" s="69">
        <v>1979</v>
      </c>
      <c r="C20" s="69">
        <v>3</v>
      </c>
      <c r="D20">
        <v>53.56</v>
      </c>
      <c r="E20">
        <v>84.61</v>
      </c>
      <c r="F20" s="102">
        <v>74.599999999999994</v>
      </c>
    </row>
    <row r="21" spans="2:6">
      <c r="B21" s="69">
        <v>1979</v>
      </c>
      <c r="C21" s="69">
        <v>4</v>
      </c>
      <c r="D21">
        <v>56.95</v>
      </c>
      <c r="E21">
        <v>85.34</v>
      </c>
      <c r="F21" s="102">
        <v>76.7</v>
      </c>
    </row>
    <row r="22" spans="2:6">
      <c r="B22" s="69">
        <v>1980</v>
      </c>
      <c r="C22" s="69">
        <v>1</v>
      </c>
      <c r="D22">
        <v>58.63</v>
      </c>
      <c r="E22">
        <v>88.06</v>
      </c>
      <c r="F22" s="102">
        <v>80.099999999999994</v>
      </c>
    </row>
    <row r="23" spans="2:6">
      <c r="B23" s="69">
        <v>1980</v>
      </c>
      <c r="C23" s="69">
        <v>2</v>
      </c>
      <c r="D23">
        <v>57.72</v>
      </c>
      <c r="E23">
        <v>91.83</v>
      </c>
      <c r="F23" s="102">
        <v>82.7</v>
      </c>
    </row>
    <row r="24" spans="2:6">
      <c r="B24" s="69">
        <v>1980</v>
      </c>
      <c r="C24" s="69">
        <v>3</v>
      </c>
      <c r="D24">
        <v>63.22</v>
      </c>
      <c r="E24">
        <v>90.75</v>
      </c>
      <c r="F24" s="102">
        <v>84</v>
      </c>
    </row>
    <row r="25" spans="2:6">
      <c r="B25" s="69">
        <v>1980</v>
      </c>
      <c r="C25" s="69">
        <v>4</v>
      </c>
      <c r="D25">
        <v>64.849999999999994</v>
      </c>
      <c r="E25">
        <v>93.02</v>
      </c>
      <c r="F25" s="102">
        <v>86.3</v>
      </c>
    </row>
    <row r="26" spans="2:6">
      <c r="B26" s="69">
        <v>1981</v>
      </c>
      <c r="C26" s="69">
        <v>1</v>
      </c>
      <c r="D26">
        <v>67.14</v>
      </c>
      <c r="E26">
        <v>89.71</v>
      </c>
      <c r="F26" s="102">
        <v>88.5</v>
      </c>
    </row>
    <row r="27" spans="2:6">
      <c r="B27" s="69">
        <v>1981</v>
      </c>
      <c r="C27" s="69">
        <v>2</v>
      </c>
      <c r="D27">
        <v>67.209999999999994</v>
      </c>
      <c r="E27">
        <v>95.93</v>
      </c>
      <c r="F27" s="102">
        <v>90.6</v>
      </c>
    </row>
    <row r="28" spans="2:6">
      <c r="B28" s="69">
        <v>1981</v>
      </c>
      <c r="C28" s="69">
        <v>3</v>
      </c>
      <c r="D28">
        <v>55.15</v>
      </c>
      <c r="E28">
        <v>97.5</v>
      </c>
      <c r="F28" s="102">
        <v>93.2</v>
      </c>
    </row>
    <row r="29" spans="2:6">
      <c r="B29" s="69">
        <v>1981</v>
      </c>
      <c r="C29" s="69">
        <v>4</v>
      </c>
      <c r="D29">
        <v>66.67</v>
      </c>
      <c r="E29">
        <v>100.3</v>
      </c>
      <c r="F29" s="102">
        <v>94</v>
      </c>
    </row>
    <row r="30" spans="2:6">
      <c r="B30" s="69">
        <v>1982</v>
      </c>
      <c r="C30" s="69">
        <v>1</v>
      </c>
      <c r="D30">
        <v>69.58</v>
      </c>
      <c r="E30">
        <v>106.19</v>
      </c>
      <c r="F30" s="102">
        <v>94.5</v>
      </c>
    </row>
    <row r="31" spans="2:6">
      <c r="B31" s="69">
        <v>1982</v>
      </c>
      <c r="C31" s="69">
        <v>2</v>
      </c>
      <c r="D31">
        <v>69.97</v>
      </c>
      <c r="E31">
        <v>107.76</v>
      </c>
      <c r="F31" s="102">
        <v>97</v>
      </c>
    </row>
    <row r="32" spans="2:6">
      <c r="B32" s="69">
        <v>1982</v>
      </c>
      <c r="C32" s="69">
        <v>3</v>
      </c>
      <c r="D32">
        <v>67.7</v>
      </c>
      <c r="E32">
        <v>105.55</v>
      </c>
      <c r="F32" s="102">
        <v>97.9</v>
      </c>
    </row>
    <row r="33" spans="2:6">
      <c r="B33" s="69">
        <v>1982</v>
      </c>
      <c r="C33" s="69">
        <v>4</v>
      </c>
      <c r="D33">
        <v>69.89</v>
      </c>
      <c r="E33">
        <v>107.6</v>
      </c>
      <c r="F33" s="102">
        <v>97.6</v>
      </c>
    </row>
    <row r="34" spans="2:6">
      <c r="B34" s="69">
        <v>1983</v>
      </c>
      <c r="C34" s="69">
        <v>1</v>
      </c>
      <c r="D34">
        <v>69.069999999999993</v>
      </c>
      <c r="E34">
        <v>107.67</v>
      </c>
      <c r="F34" s="102">
        <v>97.9</v>
      </c>
    </row>
    <row r="35" spans="2:6">
      <c r="B35" s="69">
        <v>1983</v>
      </c>
      <c r="C35" s="69">
        <v>2</v>
      </c>
      <c r="D35">
        <v>68.31</v>
      </c>
      <c r="E35">
        <v>108.33</v>
      </c>
      <c r="F35" s="102">
        <v>99.5</v>
      </c>
    </row>
    <row r="36" spans="2:6">
      <c r="B36" s="69">
        <v>1983</v>
      </c>
      <c r="C36" s="69">
        <v>3</v>
      </c>
      <c r="D36">
        <v>68.84</v>
      </c>
      <c r="E36">
        <v>107.41</v>
      </c>
      <c r="F36" s="102">
        <v>100.7</v>
      </c>
    </row>
    <row r="37" spans="2:6">
      <c r="B37" s="69">
        <v>1983</v>
      </c>
      <c r="C37" s="69">
        <v>4</v>
      </c>
      <c r="D37">
        <v>69.11</v>
      </c>
      <c r="E37">
        <v>107.02</v>
      </c>
      <c r="F37" s="102">
        <v>101.3</v>
      </c>
    </row>
    <row r="38" spans="2:6">
      <c r="B38" s="69">
        <v>1984</v>
      </c>
      <c r="C38" s="69">
        <v>1</v>
      </c>
      <c r="D38">
        <v>67.86</v>
      </c>
      <c r="E38">
        <v>103.43</v>
      </c>
      <c r="F38" s="102">
        <v>102.6</v>
      </c>
    </row>
    <row r="39" spans="2:6">
      <c r="B39" s="69">
        <v>1984</v>
      </c>
      <c r="C39" s="69">
        <v>2</v>
      </c>
      <c r="D39">
        <v>69.569999999999993</v>
      </c>
      <c r="E39">
        <v>103.32</v>
      </c>
      <c r="F39" s="102">
        <v>103.7</v>
      </c>
    </row>
    <row r="40" spans="2:6">
      <c r="B40" s="69">
        <v>1984</v>
      </c>
      <c r="C40" s="69">
        <v>3</v>
      </c>
      <c r="D40">
        <v>66.97</v>
      </c>
      <c r="E40">
        <v>104.06</v>
      </c>
      <c r="F40" s="102">
        <v>105</v>
      </c>
    </row>
    <row r="41" spans="2:6">
      <c r="B41" s="69">
        <v>1984</v>
      </c>
      <c r="C41" s="69">
        <v>4</v>
      </c>
      <c r="D41">
        <v>68.44</v>
      </c>
      <c r="E41">
        <v>101.27</v>
      </c>
      <c r="F41" s="102">
        <v>105.3</v>
      </c>
    </row>
    <row r="42" spans="2:6">
      <c r="B42" s="69">
        <v>1985</v>
      </c>
      <c r="C42" s="69">
        <v>1</v>
      </c>
      <c r="D42">
        <v>68.84</v>
      </c>
      <c r="E42">
        <v>97.9</v>
      </c>
      <c r="F42" s="102">
        <v>106.4</v>
      </c>
    </row>
    <row r="43" spans="2:6">
      <c r="B43" s="69">
        <v>1985</v>
      </c>
      <c r="C43" s="69">
        <v>2</v>
      </c>
      <c r="D43">
        <v>67.75</v>
      </c>
      <c r="E43">
        <v>95.8</v>
      </c>
      <c r="F43" s="102">
        <v>107.6</v>
      </c>
    </row>
    <row r="44" spans="2:6">
      <c r="B44" s="69">
        <v>1985</v>
      </c>
      <c r="C44" s="69">
        <v>3</v>
      </c>
      <c r="D44">
        <v>67.069999999999993</v>
      </c>
      <c r="E44">
        <v>94.17</v>
      </c>
      <c r="F44" s="102">
        <v>108.3</v>
      </c>
    </row>
    <row r="45" spans="2:6">
      <c r="B45" s="69">
        <v>1985</v>
      </c>
      <c r="C45" s="69">
        <v>4</v>
      </c>
      <c r="D45">
        <v>67.09</v>
      </c>
      <c r="E45">
        <v>92.02</v>
      </c>
      <c r="F45" s="102">
        <v>109.3</v>
      </c>
    </row>
    <row r="46" spans="2:6">
      <c r="B46" s="69">
        <v>1986</v>
      </c>
      <c r="C46" s="69">
        <v>1</v>
      </c>
      <c r="D46">
        <v>68.83</v>
      </c>
      <c r="E46">
        <v>93.13</v>
      </c>
      <c r="F46" s="102">
        <v>108.8</v>
      </c>
    </row>
    <row r="47" spans="2:6">
      <c r="B47" s="69">
        <v>1986</v>
      </c>
      <c r="C47" s="69">
        <v>2</v>
      </c>
      <c r="D47">
        <v>70.239999999999995</v>
      </c>
      <c r="E47">
        <v>94.35</v>
      </c>
      <c r="F47" s="102">
        <v>109.5</v>
      </c>
    </row>
    <row r="48" spans="2:6">
      <c r="B48" s="69">
        <v>1986</v>
      </c>
      <c r="C48" s="69">
        <v>3</v>
      </c>
      <c r="D48">
        <v>71.099999999999994</v>
      </c>
      <c r="E48">
        <v>92.54</v>
      </c>
      <c r="F48" s="102">
        <v>110.2</v>
      </c>
    </row>
    <row r="49" spans="2:6">
      <c r="B49" s="69">
        <v>1986</v>
      </c>
      <c r="C49" s="69">
        <v>4</v>
      </c>
      <c r="D49">
        <v>70.989999999999995</v>
      </c>
      <c r="E49">
        <v>88.24</v>
      </c>
      <c r="F49" s="102">
        <v>110.5</v>
      </c>
    </row>
    <row r="50" spans="2:6">
      <c r="B50" s="69">
        <v>1987</v>
      </c>
      <c r="C50" s="69">
        <v>1</v>
      </c>
      <c r="D50">
        <v>68.42</v>
      </c>
      <c r="E50">
        <v>88.05</v>
      </c>
      <c r="F50" s="102">
        <v>112.1</v>
      </c>
    </row>
    <row r="51" spans="2:6">
      <c r="B51" s="69">
        <v>1987</v>
      </c>
      <c r="C51" s="69">
        <v>2</v>
      </c>
      <c r="D51">
        <v>72.44</v>
      </c>
      <c r="E51">
        <v>86.55</v>
      </c>
      <c r="F51" s="102">
        <v>113.5</v>
      </c>
    </row>
    <row r="52" spans="2:6">
      <c r="B52" s="69">
        <v>1987</v>
      </c>
      <c r="C52" s="69">
        <v>3</v>
      </c>
      <c r="D52">
        <v>73.599999999999994</v>
      </c>
      <c r="E52">
        <v>83.75</v>
      </c>
      <c r="F52" s="102">
        <v>115</v>
      </c>
    </row>
    <row r="53" spans="2:6">
      <c r="B53" s="69">
        <v>1987</v>
      </c>
      <c r="C53" s="69">
        <v>4</v>
      </c>
      <c r="D53">
        <v>74.45</v>
      </c>
      <c r="E53">
        <v>81.53</v>
      </c>
      <c r="F53" s="102">
        <v>115.4</v>
      </c>
    </row>
    <row r="54" spans="2:6">
      <c r="B54" s="69">
        <v>1988</v>
      </c>
      <c r="C54" s="69">
        <v>1</v>
      </c>
      <c r="D54">
        <v>74.44</v>
      </c>
      <c r="E54">
        <v>81.81</v>
      </c>
      <c r="F54" s="102">
        <v>116.5</v>
      </c>
    </row>
    <row r="55" spans="2:6">
      <c r="B55" s="69">
        <v>1988</v>
      </c>
      <c r="C55" s="69">
        <v>2</v>
      </c>
      <c r="D55">
        <v>76.45</v>
      </c>
      <c r="E55">
        <v>84.27</v>
      </c>
      <c r="F55" s="102">
        <v>118</v>
      </c>
    </row>
    <row r="56" spans="2:6">
      <c r="B56" s="69">
        <v>1988</v>
      </c>
      <c r="C56" s="69">
        <v>3</v>
      </c>
      <c r="D56">
        <v>77.67</v>
      </c>
      <c r="E56">
        <v>85.07</v>
      </c>
      <c r="F56" s="102">
        <v>119.8</v>
      </c>
    </row>
    <row r="57" spans="2:6">
      <c r="B57" s="69">
        <v>1988</v>
      </c>
      <c r="C57" s="69">
        <v>4</v>
      </c>
      <c r="D57">
        <v>79.08</v>
      </c>
      <c r="E57">
        <v>85.57</v>
      </c>
      <c r="F57" s="102">
        <v>120.5</v>
      </c>
    </row>
    <row r="58" spans="2:6">
      <c r="B58" s="69">
        <v>1989</v>
      </c>
      <c r="C58" s="69">
        <v>1</v>
      </c>
      <c r="D58">
        <v>79.319999999999993</v>
      </c>
      <c r="E58">
        <v>86.35</v>
      </c>
      <c r="F58" s="102">
        <v>122.3</v>
      </c>
    </row>
    <row r="59" spans="2:6">
      <c r="B59" s="69">
        <v>1989</v>
      </c>
      <c r="C59" s="69">
        <v>2</v>
      </c>
      <c r="D59">
        <v>80.08</v>
      </c>
      <c r="E59">
        <v>88.42</v>
      </c>
      <c r="F59" s="102">
        <v>124.1</v>
      </c>
    </row>
    <row r="60" spans="2:6">
      <c r="B60" s="69">
        <v>1989</v>
      </c>
      <c r="C60" s="69">
        <v>3</v>
      </c>
      <c r="D60">
        <v>81.58</v>
      </c>
      <c r="E60">
        <v>90.3</v>
      </c>
      <c r="F60" s="102">
        <v>125</v>
      </c>
    </row>
    <row r="61" spans="2:6">
      <c r="B61" s="69">
        <v>1989</v>
      </c>
      <c r="C61" s="69">
        <v>4</v>
      </c>
      <c r="D61">
        <v>81.47</v>
      </c>
      <c r="E61">
        <v>90.83</v>
      </c>
      <c r="F61" s="102">
        <v>126.1</v>
      </c>
    </row>
    <row r="62" spans="2:6">
      <c r="B62" s="69">
        <v>1990</v>
      </c>
      <c r="C62" s="69">
        <v>1</v>
      </c>
      <c r="D62">
        <v>83.18</v>
      </c>
      <c r="E62">
        <v>91.41</v>
      </c>
      <c r="F62" s="102">
        <v>128.69999999999999</v>
      </c>
    </row>
    <row r="63" spans="2:6">
      <c r="B63" s="69">
        <v>1990</v>
      </c>
      <c r="C63" s="69">
        <v>2</v>
      </c>
      <c r="D63">
        <v>82.77</v>
      </c>
      <c r="E63">
        <v>92.45</v>
      </c>
      <c r="F63" s="102">
        <v>129.9</v>
      </c>
    </row>
    <row r="64" spans="2:6">
      <c r="B64" s="69">
        <v>1990</v>
      </c>
      <c r="C64" s="69">
        <v>3</v>
      </c>
      <c r="D64">
        <v>83.6</v>
      </c>
      <c r="E64">
        <v>93.7</v>
      </c>
      <c r="F64" s="102">
        <v>132.69999999999999</v>
      </c>
    </row>
    <row r="65" spans="2:6">
      <c r="B65" s="69">
        <v>1990</v>
      </c>
      <c r="C65" s="69">
        <v>4</v>
      </c>
      <c r="D65">
        <v>83.35</v>
      </c>
      <c r="E65">
        <v>93.49</v>
      </c>
      <c r="F65" s="102">
        <v>133.80000000000001</v>
      </c>
    </row>
    <row r="66" spans="2:6">
      <c r="B66" s="69">
        <v>1991</v>
      </c>
      <c r="C66" s="69">
        <v>1</v>
      </c>
      <c r="D66">
        <v>84.55</v>
      </c>
      <c r="E66">
        <v>94.42</v>
      </c>
      <c r="F66" s="102">
        <v>135</v>
      </c>
    </row>
    <row r="67" spans="2:6">
      <c r="B67" s="69">
        <v>1991</v>
      </c>
      <c r="C67" s="69">
        <v>2</v>
      </c>
      <c r="D67">
        <v>84.67</v>
      </c>
      <c r="E67">
        <v>95.61</v>
      </c>
      <c r="F67" s="102">
        <v>136</v>
      </c>
    </row>
    <row r="68" spans="2:6">
      <c r="B68" s="69">
        <v>1991</v>
      </c>
      <c r="C68" s="69">
        <v>3</v>
      </c>
      <c r="D68">
        <v>85.37</v>
      </c>
      <c r="E68">
        <v>96.19</v>
      </c>
      <c r="F68" s="102">
        <v>137.19999999999999</v>
      </c>
    </row>
    <row r="69" spans="2:6">
      <c r="B69" s="69">
        <v>1991</v>
      </c>
      <c r="C69" s="69">
        <v>4</v>
      </c>
      <c r="D69">
        <v>86.97</v>
      </c>
      <c r="E69">
        <v>97.05</v>
      </c>
      <c r="F69" s="102">
        <v>137.9</v>
      </c>
    </row>
    <row r="70" spans="2:6">
      <c r="B70" s="69">
        <v>1992</v>
      </c>
      <c r="C70" s="69">
        <v>1</v>
      </c>
      <c r="D70">
        <v>87.98</v>
      </c>
      <c r="E70">
        <v>98.84</v>
      </c>
      <c r="F70" s="102">
        <v>139.30000000000001</v>
      </c>
    </row>
    <row r="71" spans="2:6">
      <c r="B71" s="69">
        <v>1992</v>
      </c>
      <c r="C71" s="69">
        <v>2</v>
      </c>
      <c r="D71">
        <v>87.71</v>
      </c>
      <c r="E71">
        <v>98.35</v>
      </c>
      <c r="F71" s="102">
        <v>140.19999999999999</v>
      </c>
    </row>
    <row r="72" spans="2:6">
      <c r="B72" s="69">
        <v>1992</v>
      </c>
      <c r="C72" s="69">
        <v>3</v>
      </c>
      <c r="D72">
        <v>89.02</v>
      </c>
      <c r="E72">
        <v>100.12</v>
      </c>
      <c r="F72" s="102">
        <v>141.30000000000001</v>
      </c>
    </row>
    <row r="73" spans="2:6">
      <c r="B73" s="69">
        <v>1992</v>
      </c>
      <c r="C73" s="69">
        <v>4</v>
      </c>
      <c r="D73">
        <v>89.15</v>
      </c>
      <c r="E73">
        <v>99.99</v>
      </c>
      <c r="F73" s="102">
        <v>141.9</v>
      </c>
    </row>
    <row r="74" spans="2:6">
      <c r="B74" s="69">
        <v>1993</v>
      </c>
      <c r="C74" s="69">
        <v>1</v>
      </c>
      <c r="D74">
        <v>90.42</v>
      </c>
      <c r="E74">
        <v>100.31</v>
      </c>
      <c r="F74" s="102">
        <v>143.6</v>
      </c>
    </row>
    <row r="75" spans="2:6">
      <c r="B75" s="69">
        <v>1993</v>
      </c>
      <c r="C75" s="69">
        <v>2</v>
      </c>
      <c r="D75">
        <v>92.75</v>
      </c>
      <c r="E75">
        <v>100.8</v>
      </c>
      <c r="F75" s="102">
        <v>144.4</v>
      </c>
    </row>
    <row r="76" spans="2:6">
      <c r="B76" s="69">
        <v>1993</v>
      </c>
      <c r="C76" s="69">
        <v>3</v>
      </c>
      <c r="D76">
        <v>95.6</v>
      </c>
      <c r="E76">
        <v>101.61</v>
      </c>
      <c r="F76" s="102">
        <v>145.1</v>
      </c>
    </row>
    <row r="77" spans="2:6">
      <c r="B77" s="69">
        <v>1993</v>
      </c>
      <c r="C77" s="69">
        <v>4</v>
      </c>
      <c r="D77">
        <v>96.92</v>
      </c>
      <c r="E77">
        <v>102.21</v>
      </c>
      <c r="F77" s="102">
        <v>145.80000000000001</v>
      </c>
    </row>
    <row r="78" spans="2:6">
      <c r="B78" s="69">
        <v>1994</v>
      </c>
      <c r="C78" s="69">
        <v>1</v>
      </c>
      <c r="D78">
        <v>97.6</v>
      </c>
      <c r="E78">
        <v>102.2</v>
      </c>
      <c r="F78" s="102">
        <v>147.19999999999999</v>
      </c>
    </row>
    <row r="79" spans="2:6">
      <c r="B79" s="69">
        <v>1994</v>
      </c>
      <c r="C79" s="69">
        <v>2</v>
      </c>
      <c r="D79">
        <v>98.52</v>
      </c>
      <c r="E79">
        <v>101.71</v>
      </c>
      <c r="F79" s="102">
        <v>148</v>
      </c>
    </row>
    <row r="80" spans="2:6">
      <c r="B80" s="69">
        <v>1994</v>
      </c>
      <c r="C80" s="69">
        <v>3</v>
      </c>
      <c r="D80">
        <v>98.76</v>
      </c>
      <c r="E80">
        <v>101.55</v>
      </c>
      <c r="F80" s="102">
        <v>149.4</v>
      </c>
    </row>
    <row r="81" spans="2:6">
      <c r="B81" s="69">
        <v>1994</v>
      </c>
      <c r="C81" s="69">
        <v>4</v>
      </c>
      <c r="D81">
        <v>99.01</v>
      </c>
      <c r="E81">
        <v>100.19</v>
      </c>
      <c r="F81" s="102">
        <v>149.69999999999999</v>
      </c>
    </row>
    <row r="82" spans="2:6">
      <c r="B82" s="69">
        <v>1995</v>
      </c>
      <c r="C82" s="69">
        <v>1</v>
      </c>
      <c r="D82">
        <v>100</v>
      </c>
      <c r="E82">
        <v>100</v>
      </c>
      <c r="F82" s="102">
        <v>151.4</v>
      </c>
    </row>
    <row r="83" spans="2:6">
      <c r="B83" s="69">
        <v>1995</v>
      </c>
      <c r="C83" s="69">
        <v>2</v>
      </c>
      <c r="D83">
        <v>101.45</v>
      </c>
      <c r="E83">
        <v>101.66</v>
      </c>
      <c r="F83" s="102">
        <v>152.5</v>
      </c>
    </row>
    <row r="84" spans="2:6">
      <c r="B84" s="69">
        <v>1995</v>
      </c>
      <c r="C84" s="69">
        <v>3</v>
      </c>
      <c r="D84">
        <v>103.73</v>
      </c>
      <c r="E84">
        <v>102.12</v>
      </c>
      <c r="F84" s="102">
        <v>153.19999999999999</v>
      </c>
    </row>
    <row r="85" spans="2:6">
      <c r="B85" s="69">
        <v>1995</v>
      </c>
      <c r="C85" s="69">
        <v>4</v>
      </c>
      <c r="D85">
        <v>105.27</v>
      </c>
      <c r="E85">
        <v>102.69</v>
      </c>
      <c r="F85" s="102">
        <v>153.5</v>
      </c>
    </row>
    <row r="86" spans="2:6">
      <c r="B86" s="69">
        <v>1996</v>
      </c>
      <c r="C86" s="69">
        <v>1</v>
      </c>
      <c r="D86">
        <v>106.6</v>
      </c>
      <c r="E86">
        <v>104.19</v>
      </c>
      <c r="F86" s="102">
        <v>155.69999999999999</v>
      </c>
    </row>
    <row r="87" spans="2:6">
      <c r="B87" s="69">
        <v>1996</v>
      </c>
      <c r="C87" s="69">
        <v>2</v>
      </c>
      <c r="D87">
        <v>106.04</v>
      </c>
      <c r="E87">
        <v>103.69</v>
      </c>
      <c r="F87" s="102">
        <v>156.69999999999999</v>
      </c>
    </row>
    <row r="88" spans="2:6">
      <c r="B88" s="69">
        <v>1996</v>
      </c>
      <c r="C88" s="69">
        <v>3</v>
      </c>
      <c r="D88">
        <v>105.66</v>
      </c>
      <c r="E88">
        <v>103.95</v>
      </c>
      <c r="F88" s="102">
        <v>157.80000000000001</v>
      </c>
    </row>
    <row r="89" spans="2:6">
      <c r="B89" s="69">
        <v>1996</v>
      </c>
      <c r="C89" s="69">
        <v>4</v>
      </c>
      <c r="D89">
        <v>107.16</v>
      </c>
      <c r="E89">
        <v>104.58</v>
      </c>
      <c r="F89" s="102">
        <v>158.6</v>
      </c>
    </row>
    <row r="90" spans="2:6">
      <c r="B90" s="69">
        <v>1997</v>
      </c>
      <c r="C90" s="69">
        <v>1</v>
      </c>
      <c r="D90">
        <v>107.91</v>
      </c>
      <c r="E90">
        <v>104.34</v>
      </c>
      <c r="F90" s="102">
        <v>160</v>
      </c>
    </row>
    <row r="91" spans="2:6">
      <c r="B91" s="69">
        <v>1997</v>
      </c>
      <c r="C91" s="69">
        <v>2</v>
      </c>
      <c r="D91">
        <v>107.63</v>
      </c>
      <c r="E91">
        <v>106.22</v>
      </c>
      <c r="F91" s="102">
        <v>160.30000000000001</v>
      </c>
    </row>
    <row r="92" spans="2:6">
      <c r="B92" s="69">
        <v>1997</v>
      </c>
      <c r="C92" s="69">
        <v>3</v>
      </c>
      <c r="D92">
        <v>108.05</v>
      </c>
      <c r="E92">
        <v>107.24</v>
      </c>
      <c r="F92" s="102">
        <v>161.19999999999999</v>
      </c>
    </row>
    <row r="93" spans="2:6">
      <c r="B93" s="69">
        <v>1997</v>
      </c>
      <c r="C93" s="69">
        <v>4</v>
      </c>
      <c r="D93">
        <v>110.1</v>
      </c>
      <c r="E93">
        <v>108.37</v>
      </c>
      <c r="F93" s="102">
        <v>161.30000000000001</v>
      </c>
    </row>
    <row r="94" spans="2:6">
      <c r="B94" s="69">
        <v>1998</v>
      </c>
      <c r="C94" s="69">
        <v>1</v>
      </c>
      <c r="D94">
        <v>113.35</v>
      </c>
      <c r="E94">
        <v>110.8</v>
      </c>
      <c r="F94" s="102">
        <v>162.19999999999999</v>
      </c>
    </row>
    <row r="95" spans="2:6">
      <c r="B95" s="69">
        <v>1998</v>
      </c>
      <c r="C95" s="69">
        <v>2</v>
      </c>
      <c r="D95">
        <v>113.27</v>
      </c>
      <c r="E95">
        <v>111.94</v>
      </c>
      <c r="F95" s="102">
        <v>163</v>
      </c>
    </row>
    <row r="96" spans="2:6">
      <c r="B96" s="69">
        <v>1998</v>
      </c>
      <c r="C96" s="69">
        <v>3</v>
      </c>
      <c r="D96">
        <v>113.7</v>
      </c>
      <c r="E96">
        <v>114.21</v>
      </c>
      <c r="F96" s="102">
        <v>163.6</v>
      </c>
    </row>
    <row r="97" spans="2:6">
      <c r="B97" s="69">
        <v>1998</v>
      </c>
      <c r="C97" s="69">
        <v>4</v>
      </c>
      <c r="D97">
        <v>115.89</v>
      </c>
      <c r="E97">
        <v>115.64</v>
      </c>
      <c r="F97" s="102">
        <v>163.9</v>
      </c>
    </row>
    <row r="98" spans="2:6">
      <c r="B98" s="69">
        <v>1999</v>
      </c>
      <c r="C98" s="69">
        <v>1</v>
      </c>
      <c r="D98">
        <v>116.25</v>
      </c>
      <c r="E98">
        <v>117.15</v>
      </c>
      <c r="F98" s="102">
        <v>165</v>
      </c>
    </row>
    <row r="99" spans="2:6">
      <c r="B99" s="69">
        <v>1999</v>
      </c>
      <c r="C99" s="69">
        <v>2</v>
      </c>
      <c r="D99">
        <v>115.56</v>
      </c>
      <c r="E99">
        <v>120.19</v>
      </c>
      <c r="F99" s="102">
        <v>166.2</v>
      </c>
    </row>
    <row r="100" spans="2:6">
      <c r="B100" s="69">
        <v>1999</v>
      </c>
      <c r="C100" s="69">
        <v>3</v>
      </c>
      <c r="D100">
        <v>116.88</v>
      </c>
      <c r="E100">
        <v>123.15</v>
      </c>
      <c r="F100" s="102">
        <v>167.9</v>
      </c>
    </row>
    <row r="101" spans="2:6">
      <c r="B101" s="69">
        <v>1999</v>
      </c>
      <c r="C101" s="69">
        <v>4</v>
      </c>
      <c r="D101">
        <v>118.69</v>
      </c>
      <c r="E101">
        <v>125.71</v>
      </c>
      <c r="F101" s="102">
        <v>168.3</v>
      </c>
    </row>
    <row r="102" spans="2:6">
      <c r="B102" s="69">
        <v>2000</v>
      </c>
      <c r="C102" s="69">
        <v>1</v>
      </c>
      <c r="D102">
        <v>121.24</v>
      </c>
      <c r="E102">
        <v>127.15</v>
      </c>
      <c r="F102" s="102">
        <v>171.2</v>
      </c>
    </row>
    <row r="103" spans="2:6">
      <c r="B103" s="69">
        <v>2000</v>
      </c>
      <c r="C103" s="69">
        <v>2</v>
      </c>
      <c r="D103">
        <v>123.03</v>
      </c>
      <c r="E103">
        <v>129.1</v>
      </c>
      <c r="F103" s="102">
        <v>172.4</v>
      </c>
    </row>
    <row r="104" spans="2:6">
      <c r="B104" s="69">
        <v>2000</v>
      </c>
      <c r="C104" s="69">
        <v>3</v>
      </c>
      <c r="D104">
        <v>125.15</v>
      </c>
      <c r="E104">
        <v>130.81</v>
      </c>
      <c r="F104" s="102">
        <v>173.7</v>
      </c>
    </row>
    <row r="105" spans="2:6">
      <c r="B105" s="69">
        <v>2000</v>
      </c>
      <c r="C105" s="69">
        <v>4</v>
      </c>
      <c r="D105">
        <v>128.16</v>
      </c>
      <c r="E105">
        <v>131.94999999999999</v>
      </c>
      <c r="F105" s="102">
        <v>174</v>
      </c>
    </row>
    <row r="106" spans="2:6">
      <c r="B106" s="69">
        <v>2001</v>
      </c>
      <c r="C106" s="69">
        <v>1</v>
      </c>
      <c r="D106">
        <v>132.19</v>
      </c>
      <c r="E106">
        <v>136.13</v>
      </c>
      <c r="F106" s="102">
        <v>176.2</v>
      </c>
    </row>
    <row r="107" spans="2:6">
      <c r="B107" s="69">
        <v>2001</v>
      </c>
      <c r="C107" s="69">
        <v>2</v>
      </c>
      <c r="D107">
        <v>136.53</v>
      </c>
      <c r="E107">
        <v>137.58000000000001</v>
      </c>
      <c r="F107" s="102">
        <v>178</v>
      </c>
    </row>
    <row r="108" spans="2:6">
      <c r="B108" s="69">
        <v>2001</v>
      </c>
      <c r="C108" s="69">
        <v>3</v>
      </c>
      <c r="D108">
        <v>140.28</v>
      </c>
      <c r="E108">
        <v>139.37</v>
      </c>
      <c r="F108" s="102">
        <v>178.3</v>
      </c>
    </row>
    <row r="109" spans="2:6">
      <c r="B109" s="69">
        <v>2001</v>
      </c>
      <c r="C109" s="69">
        <v>4</v>
      </c>
      <c r="D109">
        <v>144.94999999999999</v>
      </c>
      <c r="E109">
        <v>140.78</v>
      </c>
      <c r="F109" s="102">
        <v>176.7</v>
      </c>
    </row>
    <row r="110" spans="2:6">
      <c r="B110" s="69">
        <v>2002</v>
      </c>
      <c r="C110" s="69">
        <v>1</v>
      </c>
      <c r="D110">
        <v>149.09</v>
      </c>
      <c r="E110">
        <v>141.51</v>
      </c>
      <c r="F110" s="102">
        <v>178.8</v>
      </c>
    </row>
    <row r="111" spans="2:6">
      <c r="B111" s="69">
        <v>2002</v>
      </c>
      <c r="C111" s="69">
        <v>2</v>
      </c>
      <c r="D111">
        <v>154.66</v>
      </c>
      <c r="E111">
        <v>143.22999999999999</v>
      </c>
      <c r="F111" s="102">
        <v>179.9</v>
      </c>
    </row>
    <row r="112" spans="2:6">
      <c r="B112" s="69">
        <v>2002</v>
      </c>
      <c r="C112" s="69">
        <v>3</v>
      </c>
      <c r="D112">
        <v>161.11000000000001</v>
      </c>
      <c r="E112">
        <v>145.07</v>
      </c>
      <c r="F112" s="102">
        <v>181</v>
      </c>
    </row>
    <row r="113" spans="2:6">
      <c r="B113" s="69">
        <v>2002</v>
      </c>
      <c r="C113" s="69">
        <v>4</v>
      </c>
      <c r="D113">
        <v>166.02</v>
      </c>
      <c r="E113">
        <v>147.18</v>
      </c>
      <c r="F113" s="102">
        <v>180.9</v>
      </c>
    </row>
    <row r="114" spans="2:6">
      <c r="B114" s="69">
        <v>2003</v>
      </c>
      <c r="C114" s="69">
        <v>1</v>
      </c>
      <c r="D114">
        <v>170.73</v>
      </c>
      <c r="E114">
        <v>148.22999999999999</v>
      </c>
      <c r="F114" s="102">
        <v>184.2</v>
      </c>
    </row>
    <row r="115" spans="2:6">
      <c r="B115" s="69">
        <v>2003</v>
      </c>
      <c r="C115" s="69">
        <v>2</v>
      </c>
      <c r="D115">
        <v>176.14</v>
      </c>
      <c r="E115">
        <v>149.1</v>
      </c>
      <c r="F115" s="102">
        <v>183.7</v>
      </c>
    </row>
    <row r="116" spans="2:6">
      <c r="B116" s="69">
        <v>2003</v>
      </c>
      <c r="C116" s="69">
        <v>3</v>
      </c>
      <c r="D116">
        <v>180.78</v>
      </c>
      <c r="E116">
        <v>150.03</v>
      </c>
      <c r="F116" s="102">
        <v>185.2</v>
      </c>
    </row>
    <row r="117" spans="2:6">
      <c r="B117" s="69">
        <v>2003</v>
      </c>
      <c r="C117" s="69">
        <v>4</v>
      </c>
      <c r="D117">
        <v>190.76</v>
      </c>
      <c r="E117">
        <v>151.47999999999999</v>
      </c>
      <c r="F117" s="102">
        <v>184.3</v>
      </c>
    </row>
    <row r="118" spans="2:6">
      <c r="B118" s="69">
        <v>2004</v>
      </c>
      <c r="C118" s="69">
        <v>1</v>
      </c>
      <c r="D118">
        <v>197.58</v>
      </c>
      <c r="E118">
        <v>153.02000000000001</v>
      </c>
      <c r="F118" s="102">
        <v>187.4</v>
      </c>
    </row>
    <row r="119" spans="2:6">
      <c r="B119" s="69">
        <v>2004</v>
      </c>
      <c r="C119" s="69">
        <v>2</v>
      </c>
      <c r="D119">
        <v>206.78</v>
      </c>
      <c r="E119">
        <v>154.44999999999999</v>
      </c>
      <c r="F119" s="102">
        <v>189.7</v>
      </c>
    </row>
    <row r="120" spans="2:6">
      <c r="B120" s="69">
        <v>2004</v>
      </c>
      <c r="C120" s="69">
        <v>3</v>
      </c>
      <c r="D120">
        <v>220.48</v>
      </c>
      <c r="E120">
        <v>156.5</v>
      </c>
      <c r="F120" s="102">
        <v>189.9</v>
      </c>
    </row>
    <row r="121" spans="2:6">
      <c r="B121" s="69">
        <v>2004</v>
      </c>
      <c r="C121" s="69">
        <v>4</v>
      </c>
      <c r="D121">
        <v>230.03</v>
      </c>
      <c r="E121">
        <v>157.41999999999999</v>
      </c>
      <c r="F121" s="102">
        <v>190.3</v>
      </c>
    </row>
    <row r="122" spans="2:6">
      <c r="B122" s="69">
        <v>2005</v>
      </c>
      <c r="C122" s="69">
        <v>1</v>
      </c>
      <c r="D122">
        <v>241.81</v>
      </c>
      <c r="E122">
        <v>159.97</v>
      </c>
      <c r="F122" s="102">
        <v>193.3</v>
      </c>
    </row>
    <row r="123" spans="2:6">
      <c r="B123" s="69">
        <v>2005</v>
      </c>
      <c r="C123" s="69">
        <v>2</v>
      </c>
      <c r="D123">
        <v>258.7</v>
      </c>
      <c r="E123">
        <v>160.91999999999999</v>
      </c>
      <c r="F123" s="102">
        <v>194.5</v>
      </c>
    </row>
    <row r="124" spans="2:6">
      <c r="B124" s="69">
        <v>2005</v>
      </c>
      <c r="C124" s="69">
        <v>3</v>
      </c>
      <c r="D124">
        <v>276.16000000000003</v>
      </c>
      <c r="E124">
        <v>163.27000000000001</v>
      </c>
      <c r="F124" s="102">
        <v>198.8</v>
      </c>
    </row>
    <row r="125" spans="2:6">
      <c r="B125" s="69">
        <v>2005</v>
      </c>
      <c r="C125" s="69">
        <v>4</v>
      </c>
      <c r="D125">
        <v>294.04000000000002</v>
      </c>
      <c r="E125">
        <v>165.85</v>
      </c>
      <c r="F125" s="102">
        <v>196.8</v>
      </c>
    </row>
    <row r="126" spans="2:6">
      <c r="B126" s="69">
        <v>2006</v>
      </c>
      <c r="C126" s="69">
        <v>1</v>
      </c>
      <c r="D126">
        <v>309.27999999999997</v>
      </c>
      <c r="E126">
        <v>168.2</v>
      </c>
      <c r="F126" s="102">
        <v>199.8</v>
      </c>
    </row>
    <row r="127" spans="2:6">
      <c r="B127" s="69">
        <v>2006</v>
      </c>
      <c r="C127" s="69">
        <v>2</v>
      </c>
      <c r="D127">
        <v>321.45999999999998</v>
      </c>
      <c r="E127">
        <v>170.92</v>
      </c>
      <c r="F127" s="102">
        <v>202.9</v>
      </c>
    </row>
    <row r="128" spans="2:6">
      <c r="B128" s="69">
        <v>2006</v>
      </c>
      <c r="C128" s="69">
        <v>3</v>
      </c>
      <c r="D128">
        <v>330.39</v>
      </c>
      <c r="E128">
        <v>173.19</v>
      </c>
      <c r="F128" s="102">
        <v>202.9</v>
      </c>
    </row>
    <row r="129" spans="2:6">
      <c r="B129" s="69">
        <v>2006</v>
      </c>
      <c r="C129" s="69">
        <v>4</v>
      </c>
      <c r="D129">
        <v>336.77</v>
      </c>
      <c r="E129">
        <v>174.72</v>
      </c>
      <c r="F129" s="102">
        <v>201.8</v>
      </c>
    </row>
    <row r="130" spans="2:6">
      <c r="B130" s="69">
        <v>2007</v>
      </c>
      <c r="C130" s="69">
        <v>1</v>
      </c>
      <c r="D130">
        <v>341.82</v>
      </c>
      <c r="E130">
        <v>176.9</v>
      </c>
      <c r="F130" s="103">
        <v>205.352</v>
      </c>
    </row>
    <row r="131" spans="2:6">
      <c r="B131" s="69">
        <v>2007</v>
      </c>
      <c r="C131" s="69">
        <v>2</v>
      </c>
      <c r="D131">
        <v>342.45</v>
      </c>
      <c r="E131">
        <v>179.77</v>
      </c>
      <c r="F131" s="103">
        <v>208.352</v>
      </c>
    </row>
    <row r="132" spans="2:6">
      <c r="B132" s="69">
        <v>2007</v>
      </c>
      <c r="C132" s="69">
        <v>3</v>
      </c>
      <c r="D132">
        <v>337.1</v>
      </c>
      <c r="E132">
        <v>180.67</v>
      </c>
      <c r="F132" s="103">
        <v>208.49</v>
      </c>
    </row>
    <row r="133" spans="2:6">
      <c r="B133" s="69">
        <v>2007</v>
      </c>
      <c r="C133" s="69">
        <v>4</v>
      </c>
      <c r="D133">
        <v>330.52</v>
      </c>
      <c r="E133">
        <v>181.96</v>
      </c>
      <c r="F133" s="103">
        <v>210.036</v>
      </c>
    </row>
    <row r="134" spans="2:6">
      <c r="B134" s="69">
        <v>2008</v>
      </c>
      <c r="C134" s="69">
        <v>1</v>
      </c>
      <c r="D134">
        <v>314.83</v>
      </c>
      <c r="E134">
        <v>184.17</v>
      </c>
      <c r="F134" s="103">
        <v>213.52799999999999</v>
      </c>
    </row>
    <row r="135" spans="2:6">
      <c r="B135" s="69">
        <v>2008</v>
      </c>
      <c r="C135" s="69">
        <v>2</v>
      </c>
      <c r="D135">
        <v>291.43</v>
      </c>
      <c r="E135">
        <v>184.96</v>
      </c>
      <c r="F135" s="103">
        <v>218.815</v>
      </c>
    </row>
    <row r="136" spans="2:6">
      <c r="B136" s="69">
        <v>2008</v>
      </c>
      <c r="C136" s="69">
        <v>3</v>
      </c>
      <c r="D136">
        <v>256.32</v>
      </c>
      <c r="E136">
        <v>186.04</v>
      </c>
      <c r="F136" s="103">
        <v>218.78299999999999</v>
      </c>
    </row>
    <row r="137" spans="2:6">
      <c r="B137" s="69">
        <v>2008</v>
      </c>
      <c r="C137" s="69">
        <v>4</v>
      </c>
      <c r="D137">
        <v>236.48</v>
      </c>
      <c r="E137">
        <v>185.82</v>
      </c>
      <c r="F137" s="103">
        <v>210.22800000000001</v>
      </c>
    </row>
    <row r="138" spans="2:6">
      <c r="B138" s="69">
        <v>2009</v>
      </c>
      <c r="C138" s="69">
        <v>1</v>
      </c>
      <c r="D138">
        <v>227.35</v>
      </c>
      <c r="E138">
        <v>188.59</v>
      </c>
      <c r="F138" s="103">
        <v>212.709</v>
      </c>
    </row>
    <row r="139" spans="2:6">
      <c r="B139" s="69">
        <v>2009</v>
      </c>
      <c r="C139" s="69">
        <v>2</v>
      </c>
      <c r="D139">
        <v>214.67</v>
      </c>
      <c r="E139">
        <v>186.81</v>
      </c>
      <c r="F139" s="103">
        <v>215.69300000000001</v>
      </c>
    </row>
    <row r="140" spans="2:6">
      <c r="B140" s="69">
        <v>2009</v>
      </c>
      <c r="C140" s="69">
        <v>3</v>
      </c>
      <c r="D140">
        <v>199.94</v>
      </c>
      <c r="E140">
        <v>185.76</v>
      </c>
      <c r="F140" s="103">
        <v>215.96899999999999</v>
      </c>
    </row>
    <row r="141" spans="2:6">
      <c r="B141" s="69">
        <v>2009</v>
      </c>
      <c r="C141" s="69">
        <v>4</v>
      </c>
      <c r="D141">
        <v>201.78</v>
      </c>
      <c r="E141">
        <v>185.26</v>
      </c>
      <c r="F141" s="103">
        <v>215.94900000000001</v>
      </c>
    </row>
    <row r="142" spans="2:6">
      <c r="B142" s="69">
        <v>2010</v>
      </c>
      <c r="C142" s="69">
        <v>1</v>
      </c>
      <c r="D142">
        <v>197.23</v>
      </c>
      <c r="E142">
        <v>184.31</v>
      </c>
      <c r="F142" s="103">
        <v>217.631</v>
      </c>
    </row>
    <row r="143" spans="2:6">
      <c r="B143" s="69">
        <v>2010</v>
      </c>
      <c r="C143" s="69">
        <v>2</v>
      </c>
      <c r="D143">
        <v>194.88</v>
      </c>
      <c r="E143">
        <v>184.66</v>
      </c>
      <c r="F143" s="103">
        <v>217.965</v>
      </c>
    </row>
    <row r="144" spans="2:6">
      <c r="B144" s="69">
        <v>2010</v>
      </c>
      <c r="C144" s="69">
        <v>3</v>
      </c>
      <c r="D144">
        <v>198.02</v>
      </c>
      <c r="E144">
        <v>184.92</v>
      </c>
      <c r="F144" s="103">
        <v>218.43899999999999</v>
      </c>
    </row>
    <row r="145" spans="2:6">
      <c r="B145" s="69">
        <v>2010</v>
      </c>
      <c r="C145" s="69">
        <v>4</v>
      </c>
      <c r="D145">
        <v>195.47</v>
      </c>
      <c r="E145">
        <v>184.81</v>
      </c>
      <c r="F145" s="103">
        <v>219.179</v>
      </c>
    </row>
    <row r="146" spans="2:6">
      <c r="B146" s="69">
        <v>2011</v>
      </c>
      <c r="C146" s="69">
        <v>1</v>
      </c>
      <c r="D146">
        <v>185.81</v>
      </c>
      <c r="E146">
        <v>181.38</v>
      </c>
      <c r="F146" s="103">
        <v>223.46700000000001</v>
      </c>
    </row>
    <row r="147" spans="2:6">
      <c r="B147" s="69">
        <v>2011</v>
      </c>
      <c r="C147" s="69">
        <v>2</v>
      </c>
      <c r="D147">
        <v>181.02</v>
      </c>
      <c r="E147">
        <v>180.9</v>
      </c>
      <c r="F147" s="103">
        <v>225.72200000000001</v>
      </c>
    </row>
    <row r="148" spans="2:6">
      <c r="B148" s="69">
        <v>2011</v>
      </c>
      <c r="C148" s="69">
        <v>3</v>
      </c>
      <c r="D148">
        <v>183.01</v>
      </c>
      <c r="E148">
        <v>182.76</v>
      </c>
      <c r="F148" s="103">
        <v>226.88900000000001</v>
      </c>
    </row>
    <row r="149" spans="2:6">
      <c r="B149" s="69">
        <v>2011</v>
      </c>
      <c r="C149" s="69">
        <v>4</v>
      </c>
      <c r="D149">
        <v>185.7</v>
      </c>
      <c r="E149">
        <v>183.35</v>
      </c>
      <c r="F149" s="103">
        <v>225.672</v>
      </c>
    </row>
    <row r="150" spans="2:6">
      <c r="B150" s="69">
        <v>2012</v>
      </c>
      <c r="C150" s="69">
        <v>1</v>
      </c>
      <c r="D150">
        <v>182.53</v>
      </c>
      <c r="E150">
        <v>184.73</v>
      </c>
      <c r="F150" s="103">
        <v>229.392</v>
      </c>
    </row>
    <row r="151" spans="2:6">
      <c r="B151" s="69">
        <v>2012</v>
      </c>
      <c r="C151" s="69">
        <v>2</v>
      </c>
      <c r="D151">
        <v>182.95</v>
      </c>
      <c r="E151">
        <v>187.3</v>
      </c>
      <c r="F151" s="103">
        <v>229.47800000000001</v>
      </c>
    </row>
    <row r="152" spans="2:6">
      <c r="B152" s="69">
        <v>2012</v>
      </c>
      <c r="C152" s="69">
        <v>3</v>
      </c>
      <c r="D152">
        <v>187.57</v>
      </c>
      <c r="E152">
        <v>188.31</v>
      </c>
      <c r="F152" s="103">
        <v>231.40700000000001</v>
      </c>
    </row>
    <row r="153" spans="2:6">
      <c r="B153" s="69">
        <v>2012</v>
      </c>
      <c r="C153" s="69">
        <v>4</v>
      </c>
      <c r="D153">
        <v>195.15</v>
      </c>
      <c r="E153">
        <v>190.97</v>
      </c>
      <c r="F153" s="103">
        <v>229.601</v>
      </c>
    </row>
    <row r="154" spans="2:6">
      <c r="B154" s="69">
        <v>2013</v>
      </c>
      <c r="C154" s="69">
        <v>1</v>
      </c>
      <c r="D154">
        <v>197.65</v>
      </c>
      <c r="E154">
        <v>191.97</v>
      </c>
      <c r="F154" s="103">
        <v>232.773</v>
      </c>
    </row>
    <row r="155" spans="2:6">
      <c r="B155" s="69">
        <v>2013</v>
      </c>
      <c r="C155" s="69">
        <v>2</v>
      </c>
      <c r="D155">
        <v>207.23</v>
      </c>
      <c r="E155">
        <v>196.27</v>
      </c>
      <c r="F155" s="103">
        <v>233.50399999999999</v>
      </c>
    </row>
    <row r="156" spans="2:6">
      <c r="B156" s="69">
        <v>2013</v>
      </c>
      <c r="C156" s="69">
        <v>3</v>
      </c>
      <c r="D156">
        <v>211.9</v>
      </c>
      <c r="E156">
        <v>200.86</v>
      </c>
      <c r="F156" s="103">
        <v>234.149</v>
      </c>
    </row>
    <row r="157" spans="2:6">
      <c r="B157" s="69">
        <v>2013</v>
      </c>
      <c r="C157" s="69">
        <v>4</v>
      </c>
      <c r="D157">
        <v>219.46</v>
      </c>
      <c r="E157">
        <v>205.27</v>
      </c>
      <c r="F157" s="103">
        <v>233.04900000000001</v>
      </c>
    </row>
    <row r="158" spans="2:6">
      <c r="B158" s="69">
        <v>2014</v>
      </c>
      <c r="C158" s="69">
        <v>1</v>
      </c>
      <c r="D158">
        <v>221.09</v>
      </c>
      <c r="E158">
        <v>210.06</v>
      </c>
      <c r="F158" s="103">
        <v>236.29300000000001</v>
      </c>
    </row>
    <row r="159" spans="2:6">
      <c r="B159" s="69">
        <v>2014</v>
      </c>
      <c r="C159" s="69">
        <v>2</v>
      </c>
      <c r="D159">
        <v>230.06</v>
      </c>
      <c r="E159">
        <v>218.19</v>
      </c>
      <c r="F159" s="103">
        <v>238.34299999999999</v>
      </c>
    </row>
    <row r="160" spans="2:6">
      <c r="B160" s="69">
        <v>2014</v>
      </c>
      <c r="C160" s="69">
        <v>3</v>
      </c>
      <c r="D160">
        <v>238.08</v>
      </c>
      <c r="E160">
        <v>224.48</v>
      </c>
      <c r="F160" s="103">
        <v>238.03100000000001</v>
      </c>
    </row>
    <row r="161" spans="2:6">
      <c r="B161" s="69">
        <v>2014</v>
      </c>
      <c r="C161" s="69">
        <v>4</v>
      </c>
      <c r="D161">
        <v>245.74</v>
      </c>
      <c r="E161">
        <v>228.16</v>
      </c>
      <c r="F161" s="103">
        <v>234.81200000000001</v>
      </c>
    </row>
    <row r="162" spans="2:6">
      <c r="B162" s="69">
        <v>2015</v>
      </c>
      <c r="C162" s="69">
        <v>1</v>
      </c>
      <c r="D162">
        <v>246.6</v>
      </c>
      <c r="E162">
        <v>231.53</v>
      </c>
      <c r="F162" s="103">
        <v>236.119</v>
      </c>
    </row>
    <row r="163" spans="2:6">
      <c r="B163" s="69">
        <v>2015</v>
      </c>
      <c r="C163" s="69">
        <v>2</v>
      </c>
      <c r="D163">
        <v>254.71</v>
      </c>
      <c r="E163">
        <v>239.84</v>
      </c>
      <c r="F163">
        <v>238.63800000000001</v>
      </c>
    </row>
    <row r="164" spans="2:6">
      <c r="B164" s="69">
        <v>2015</v>
      </c>
      <c r="C164" s="69">
        <v>3</v>
      </c>
      <c r="D164">
        <v>262.39</v>
      </c>
      <c r="E164">
        <v>243.97</v>
      </c>
      <c r="F164" s="103">
        <v>237.94499999999999</v>
      </c>
    </row>
    <row r="165" spans="2:6">
      <c r="B165" s="69">
        <v>2015</v>
      </c>
      <c r="C165" s="69">
        <v>4</v>
      </c>
      <c r="D165">
        <v>268.38</v>
      </c>
      <c r="E165">
        <v>244.73</v>
      </c>
      <c r="F165" s="103">
        <v>236.52500000000001</v>
      </c>
    </row>
    <row r="166" spans="2:6">
      <c r="B166" s="69">
        <v>2016</v>
      </c>
      <c r="C166" s="69">
        <v>1</v>
      </c>
      <c r="D166">
        <v>273.69</v>
      </c>
      <c r="E166">
        <v>244.05</v>
      </c>
      <c r="F166" s="103">
        <v>239.261</v>
      </c>
    </row>
    <row r="167" spans="2:6">
      <c r="B167" s="69">
        <v>2016</v>
      </c>
      <c r="C167" s="69">
        <v>2</v>
      </c>
      <c r="D167">
        <v>279.72000000000003</v>
      </c>
      <c r="E167">
        <v>249.37</v>
      </c>
      <c r="F167" s="103">
        <v>241.03800000000001</v>
      </c>
    </row>
  </sheetData>
  <mergeCells count="5">
    <mergeCell ref="L2:L4"/>
    <mergeCell ref="H2:H4"/>
    <mergeCell ref="I2:I4"/>
    <mergeCell ref="J2:J4"/>
    <mergeCell ref="K2:K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9"/>
  <sheetViews>
    <sheetView workbookViewId="0"/>
  </sheetViews>
  <sheetFormatPr baseColWidth="10" defaultColWidth="8.83203125" defaultRowHeight="14" x14ac:dyDescent="0"/>
  <sheetData>
    <row r="2" spans="2:2">
      <c r="B2" t="s">
        <v>101</v>
      </c>
    </row>
    <row r="9" spans="2:2">
      <c r="B9" t="s">
        <v>98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7"/>
  <sheetViews>
    <sheetView workbookViewId="0"/>
  </sheetViews>
  <sheetFormatPr baseColWidth="10" defaultColWidth="8.83203125" defaultRowHeight="14" x14ac:dyDescent="0"/>
  <cols>
    <col min="2" max="2" width="33.6640625" customWidth="1"/>
    <col min="3" max="3" width="10.6640625" bestFit="1" customWidth="1"/>
    <col min="4" max="4" width="11.6640625" bestFit="1" customWidth="1"/>
  </cols>
  <sheetData>
    <row r="2" spans="2:8">
      <c r="B2" t="s">
        <v>115</v>
      </c>
      <c r="C2" s="104">
        <v>65</v>
      </c>
      <c r="D2" s="46" t="s">
        <v>116</v>
      </c>
    </row>
    <row r="3" spans="2:8">
      <c r="B3" t="s">
        <v>117</v>
      </c>
      <c r="C3">
        <v>110</v>
      </c>
      <c r="D3" s="46" t="s">
        <v>118</v>
      </c>
    </row>
    <row r="4" spans="2:8">
      <c r="B4" s="111" t="s">
        <v>106</v>
      </c>
      <c r="C4" s="107">
        <v>680</v>
      </c>
      <c r="D4" s="46" t="s">
        <v>107</v>
      </c>
    </row>
    <row r="5" spans="2:8" ht="29.25" customHeight="1">
      <c r="B5" s="110" t="s">
        <v>108</v>
      </c>
      <c r="C5" s="108">
        <v>350</v>
      </c>
      <c r="D5" s="109" t="s">
        <v>107</v>
      </c>
    </row>
    <row r="6" spans="2:8">
      <c r="B6" t="s">
        <v>109</v>
      </c>
      <c r="C6" s="108">
        <v>80</v>
      </c>
      <c r="D6" s="109" t="s">
        <v>107</v>
      </c>
    </row>
    <row r="7" spans="2:8">
      <c r="B7" t="s">
        <v>110</v>
      </c>
      <c r="C7" s="105">
        <v>60</v>
      </c>
      <c r="D7" s="46" t="s">
        <v>107</v>
      </c>
    </row>
    <row r="8" spans="2:8">
      <c r="B8" t="s">
        <v>111</v>
      </c>
      <c r="C8" s="105">
        <v>2</v>
      </c>
      <c r="D8" s="46" t="s">
        <v>112</v>
      </c>
    </row>
    <row r="9" spans="2:8" ht="44.25" customHeight="1">
      <c r="B9" s="106" t="s">
        <v>113</v>
      </c>
      <c r="C9" s="112">
        <v>4.4999999999999998E-2</v>
      </c>
      <c r="D9" s="46" t="s">
        <v>114</v>
      </c>
      <c r="E9" s="112">
        <v>0.06</v>
      </c>
    </row>
    <row r="10" spans="2:8" ht="15" customHeight="1">
      <c r="B10" s="106" t="s">
        <v>119</v>
      </c>
      <c r="C10" s="112">
        <v>0.08</v>
      </c>
      <c r="D10" s="46"/>
      <c r="E10" s="112"/>
    </row>
    <row r="11" spans="2:8" ht="15" customHeight="1">
      <c r="B11" s="106" t="s">
        <v>120</v>
      </c>
      <c r="C11" s="112">
        <v>2.2499999999999999E-2</v>
      </c>
      <c r="D11" s="46"/>
      <c r="E11" s="112"/>
    </row>
    <row r="13" spans="2:8">
      <c r="B13" s="118" t="s">
        <v>127</v>
      </c>
      <c r="C13" s="70"/>
    </row>
    <row r="14" spans="2:8">
      <c r="B14" s="118"/>
      <c r="C14" s="71"/>
    </row>
    <row r="15" spans="2:8">
      <c r="B15" s="115" t="s">
        <v>97</v>
      </c>
      <c r="C15" s="70"/>
      <c r="D15" s="113"/>
      <c r="E15" s="70"/>
      <c r="F15" s="70"/>
      <c r="G15" s="70"/>
      <c r="H15" s="70"/>
    </row>
    <row r="16" spans="2:8">
      <c r="C16" s="70"/>
      <c r="D16" s="114"/>
      <c r="E16" s="70"/>
      <c r="F16" s="70"/>
      <c r="G16" s="70"/>
      <c r="H16" s="70"/>
    </row>
    <row r="17" spans="2:8">
      <c r="C17" s="70"/>
      <c r="D17" s="114"/>
      <c r="E17" s="70"/>
      <c r="F17" s="70"/>
      <c r="G17" s="70"/>
      <c r="H17" s="70"/>
    </row>
    <row r="18" spans="2:8">
      <c r="C18" s="70"/>
      <c r="D18" s="114"/>
      <c r="E18" s="70"/>
      <c r="F18" s="70"/>
      <c r="G18" s="70"/>
      <c r="H18" s="70"/>
    </row>
    <row r="19" spans="2:8">
      <c r="C19" s="70"/>
      <c r="D19" s="70"/>
      <c r="E19" s="70"/>
      <c r="F19" s="70"/>
      <c r="G19" s="70"/>
      <c r="H19" s="70"/>
    </row>
    <row r="20" spans="2:8">
      <c r="C20" s="71"/>
      <c r="D20" s="71"/>
      <c r="E20" s="71"/>
      <c r="F20" s="71"/>
      <c r="G20" s="71"/>
      <c r="H20" s="71"/>
    </row>
    <row r="21" spans="2:8">
      <c r="B21" s="115" t="s">
        <v>126</v>
      </c>
      <c r="C21" s="70"/>
      <c r="D21" s="71"/>
      <c r="E21" s="71"/>
      <c r="F21" s="71"/>
      <c r="G21" s="71"/>
      <c r="H21" s="71"/>
    </row>
    <row r="22" spans="2:8">
      <c r="C22" s="71"/>
      <c r="D22" s="71"/>
      <c r="E22" s="71"/>
      <c r="F22" s="71"/>
      <c r="G22" s="71"/>
      <c r="H22" s="71"/>
    </row>
    <row r="23" spans="2:8">
      <c r="B23" s="115" t="s">
        <v>97</v>
      </c>
      <c r="C23" s="116"/>
      <c r="D23" s="70"/>
      <c r="E23" s="70"/>
      <c r="F23" s="70"/>
      <c r="G23" s="70"/>
      <c r="H23" s="70"/>
    </row>
    <row r="24" spans="2:8">
      <c r="C24" s="113"/>
      <c r="D24" s="70"/>
      <c r="E24" s="70"/>
      <c r="F24" s="70"/>
      <c r="G24" s="70"/>
      <c r="H24" s="70"/>
    </row>
    <row r="25" spans="2:8">
      <c r="C25" s="113"/>
      <c r="D25" s="70"/>
      <c r="E25" s="70"/>
      <c r="F25" s="70"/>
      <c r="G25" s="70"/>
      <c r="H25" s="70"/>
    </row>
    <row r="26" spans="2:8">
      <c r="C26" s="114"/>
      <c r="D26" s="70"/>
      <c r="E26" s="70"/>
      <c r="F26" s="70"/>
      <c r="G26" s="70"/>
      <c r="H26" s="70"/>
    </row>
    <row r="27" spans="2:8">
      <c r="C27" s="70"/>
      <c r="D27" s="70"/>
      <c r="E27" s="70"/>
      <c r="F27" s="70"/>
      <c r="G27" s="70"/>
      <c r="H27" s="70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6"/>
  <sheetViews>
    <sheetView workbookViewId="0"/>
  </sheetViews>
  <sheetFormatPr baseColWidth="10" defaultColWidth="8.83203125" defaultRowHeight="14" x14ac:dyDescent="0"/>
  <sheetData>
    <row r="2" spans="2:2">
      <c r="B2" t="s">
        <v>95</v>
      </c>
    </row>
    <row r="9" spans="2:2">
      <c r="B9" t="s">
        <v>98</v>
      </c>
    </row>
    <row r="16" spans="2:2">
      <c r="B16" t="s">
        <v>99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8"/>
  <sheetViews>
    <sheetView workbookViewId="0"/>
  </sheetViews>
  <sheetFormatPr baseColWidth="10" defaultColWidth="8.83203125" defaultRowHeight="14" x14ac:dyDescent="0"/>
  <cols>
    <col min="3" max="3" width="13.6640625" customWidth="1"/>
  </cols>
  <sheetData>
    <row r="2" spans="2:3">
      <c r="B2" t="s">
        <v>95</v>
      </c>
      <c r="C2" s="70"/>
    </row>
    <row r="3" spans="2:3">
      <c r="B3" t="s">
        <v>98</v>
      </c>
      <c r="C3" s="70"/>
    </row>
    <row r="4" spans="2:3">
      <c r="B4" t="s">
        <v>99</v>
      </c>
      <c r="C4" s="70"/>
    </row>
    <row r="5" spans="2:3">
      <c r="B5" t="s">
        <v>100</v>
      </c>
      <c r="C5" s="70"/>
    </row>
    <row r="6" spans="2:3">
      <c r="B6" t="s">
        <v>121</v>
      </c>
      <c r="C6" s="70"/>
    </row>
    <row r="7" spans="2:3">
      <c r="B7" t="s">
        <v>122</v>
      </c>
      <c r="C7" s="70"/>
    </row>
    <row r="8" spans="2:3">
      <c r="B8" t="s">
        <v>123</v>
      </c>
      <c r="C8" s="70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A1</vt:lpstr>
      <vt:lpstr>A2</vt:lpstr>
      <vt:lpstr>A3</vt:lpstr>
      <vt:lpstr>A4</vt:lpstr>
      <vt:lpstr>A5</vt:lpstr>
      <vt:lpstr>A6</vt:lpstr>
      <vt:lpstr>A7</vt:lpstr>
      <vt:lpstr>A8</vt:lpstr>
      <vt:lpstr>A9</vt:lpstr>
      <vt:lpstr>A10</vt:lpstr>
      <vt:lpstr>A11</vt:lpstr>
      <vt:lpstr>A12</vt:lpstr>
      <vt:lpstr>A13</vt:lpstr>
      <vt:lpstr>A14</vt:lpstr>
      <vt:lpstr>A15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 Beracha</dc:creator>
  <cp:lastModifiedBy>Stephanie Clay</cp:lastModifiedBy>
  <dcterms:created xsi:type="dcterms:W3CDTF">2014-10-15T19:41:22Z</dcterms:created>
  <dcterms:modified xsi:type="dcterms:W3CDTF">2017-03-02T04:11:37Z</dcterms:modified>
</cp:coreProperties>
</file>