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0" yWindow="0" windowWidth="25600" windowHeight="14240"/>
  </bookViews>
  <sheets>
    <sheet name="COVER PAGE" sheetId="1" r:id="rId1"/>
    <sheet name="OPERATING MODEL" sheetId="2" r:id="rId2"/>
    <sheet name="Notes" sheetId="3" r:id="rId3"/>
  </sheets>
  <calcPr calcId="140001" iterate="1" iterateCount="3276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15" i="2" l="1"/>
  <c r="M115" i="2"/>
  <c r="N115" i="2"/>
  <c r="K115" i="2"/>
  <c r="A9" i="1"/>
  <c r="K117" i="2"/>
  <c r="L117" i="2"/>
  <c r="J115" i="2"/>
  <c r="J131" i="2"/>
  <c r="J130" i="2"/>
  <c r="K131" i="2"/>
  <c r="K133" i="2"/>
  <c r="J45" i="2"/>
  <c r="J11" i="2"/>
  <c r="K45" i="2"/>
  <c r="K11" i="2"/>
  <c r="J53" i="2"/>
  <c r="J12" i="2"/>
  <c r="K53" i="2"/>
  <c r="K12" i="2"/>
  <c r="K13" i="2"/>
  <c r="J61" i="2"/>
  <c r="J14" i="2"/>
  <c r="K61" i="2"/>
  <c r="K14" i="2"/>
  <c r="K15" i="2"/>
  <c r="K26" i="2"/>
  <c r="L131" i="2"/>
  <c r="L133" i="2"/>
  <c r="L45" i="2"/>
  <c r="L11" i="2"/>
  <c r="L53" i="2"/>
  <c r="L12" i="2"/>
  <c r="L13" i="2"/>
  <c r="L61" i="2"/>
  <c r="L14" i="2"/>
  <c r="L15" i="2"/>
  <c r="L26" i="2"/>
  <c r="M131" i="2"/>
  <c r="M133" i="2"/>
  <c r="M45" i="2"/>
  <c r="M11" i="2"/>
  <c r="M53" i="2"/>
  <c r="M12" i="2"/>
  <c r="M13" i="2"/>
  <c r="M61" i="2"/>
  <c r="M14" i="2"/>
  <c r="M15" i="2"/>
  <c r="M26" i="2"/>
  <c r="N131" i="2"/>
  <c r="N133" i="2"/>
  <c r="N45" i="2"/>
  <c r="N11" i="2"/>
  <c r="N53" i="2"/>
  <c r="N12" i="2"/>
  <c r="N13" i="2"/>
  <c r="N61" i="2"/>
  <c r="N14" i="2"/>
  <c r="N15" i="2"/>
  <c r="N26" i="2"/>
  <c r="K141" i="2"/>
  <c r="K27" i="2"/>
  <c r="L141" i="2"/>
  <c r="L27" i="2"/>
  <c r="M141" i="2"/>
  <c r="M27" i="2"/>
  <c r="N141" i="2"/>
  <c r="N27" i="2"/>
  <c r="J133" i="2"/>
  <c r="J13" i="2"/>
  <c r="J15" i="2"/>
  <c r="J26" i="2"/>
  <c r="J132" i="2"/>
  <c r="G133" i="2"/>
  <c r="H133" i="2"/>
  <c r="F133" i="2"/>
  <c r="K76" i="2"/>
  <c r="L76" i="2"/>
  <c r="M76" i="2"/>
  <c r="N76" i="2"/>
  <c r="J76" i="2"/>
  <c r="K74" i="2"/>
  <c r="L74" i="2"/>
  <c r="M74" i="2"/>
  <c r="N74" i="2"/>
  <c r="J74" i="2"/>
  <c r="K66" i="2"/>
  <c r="L66" i="2"/>
  <c r="M66" i="2"/>
  <c r="N66" i="2"/>
  <c r="J66" i="2"/>
  <c r="K132" i="2"/>
  <c r="L132" i="2"/>
  <c r="M132" i="2"/>
  <c r="N132" i="2"/>
  <c r="K130" i="2"/>
  <c r="L130" i="2"/>
  <c r="M130" i="2"/>
  <c r="N130" i="2"/>
  <c r="G141" i="2"/>
  <c r="N140" i="2"/>
  <c r="H12" i="2"/>
  <c r="J52" i="2"/>
  <c r="K52" i="2"/>
  <c r="L52" i="2"/>
  <c r="M52" i="2"/>
  <c r="N52" i="2"/>
  <c r="J60" i="2"/>
  <c r="K60" i="2"/>
  <c r="L60" i="2"/>
  <c r="M60" i="2"/>
  <c r="N60" i="2"/>
  <c r="H125" i="2"/>
  <c r="N124" i="2"/>
  <c r="N125" i="2"/>
  <c r="N25" i="2"/>
  <c r="H85" i="2"/>
  <c r="N84" i="2"/>
  <c r="N85" i="2"/>
  <c r="N20" i="2"/>
  <c r="F77" i="2"/>
  <c r="G77" i="2"/>
  <c r="H77" i="2"/>
  <c r="J75" i="2"/>
  <c r="N75" i="2"/>
  <c r="N77" i="2"/>
  <c r="N19" i="2"/>
  <c r="H69" i="2"/>
  <c r="N68" i="2"/>
  <c r="N69" i="2"/>
  <c r="N18" i="2"/>
  <c r="H93" i="2"/>
  <c r="N92" i="2"/>
  <c r="N93" i="2"/>
  <c r="M92" i="2"/>
  <c r="M93" i="2"/>
  <c r="L92" i="2"/>
  <c r="L93" i="2"/>
  <c r="K92" i="2"/>
  <c r="K93" i="2"/>
  <c r="J92" i="2"/>
  <c r="J93" i="2"/>
  <c r="J21" i="2"/>
  <c r="K21" i="2"/>
  <c r="L21" i="2"/>
  <c r="M21" i="2"/>
  <c r="N21" i="2"/>
  <c r="H117" i="2"/>
  <c r="J116" i="2"/>
  <c r="J117" i="2"/>
  <c r="J24" i="2"/>
  <c r="K116" i="2"/>
  <c r="K24" i="2"/>
  <c r="L116" i="2"/>
  <c r="L24" i="2"/>
  <c r="M116" i="2"/>
  <c r="M117" i="2"/>
  <c r="M24" i="2"/>
  <c r="N116" i="2"/>
  <c r="N117" i="2"/>
  <c r="N24" i="2"/>
  <c r="N28" i="2"/>
  <c r="N29" i="2"/>
  <c r="M140" i="2"/>
  <c r="M124" i="2"/>
  <c r="M125" i="2"/>
  <c r="M25" i="2"/>
  <c r="M84" i="2"/>
  <c r="M85" i="2"/>
  <c r="M20" i="2"/>
  <c r="M75" i="2"/>
  <c r="M77" i="2"/>
  <c r="M19" i="2"/>
  <c r="M68" i="2"/>
  <c r="M69" i="2"/>
  <c r="M18" i="2"/>
  <c r="M28" i="2"/>
  <c r="M29" i="2"/>
  <c r="L140" i="2"/>
  <c r="L124" i="2"/>
  <c r="L125" i="2"/>
  <c r="L25" i="2"/>
  <c r="L84" i="2"/>
  <c r="L85" i="2"/>
  <c r="L20" i="2"/>
  <c r="L75" i="2"/>
  <c r="L77" i="2"/>
  <c r="L19" i="2"/>
  <c r="L68" i="2"/>
  <c r="L69" i="2"/>
  <c r="L18" i="2"/>
  <c r="L28" i="2"/>
  <c r="L29" i="2"/>
  <c r="K140" i="2"/>
  <c r="K124" i="2"/>
  <c r="K125" i="2"/>
  <c r="K25" i="2"/>
  <c r="K84" i="2"/>
  <c r="K85" i="2"/>
  <c r="K20" i="2"/>
  <c r="K75" i="2"/>
  <c r="K77" i="2"/>
  <c r="K19" i="2"/>
  <c r="K68" i="2"/>
  <c r="K69" i="2"/>
  <c r="K18" i="2"/>
  <c r="K28" i="2"/>
  <c r="K29" i="2"/>
  <c r="J68" i="2"/>
  <c r="J69" i="2"/>
  <c r="J18" i="2"/>
  <c r="J77" i="2"/>
  <c r="J19" i="2"/>
  <c r="J84" i="2"/>
  <c r="J85" i="2"/>
  <c r="J20" i="2"/>
  <c r="J124" i="2"/>
  <c r="J125" i="2"/>
  <c r="J25" i="2"/>
  <c r="J140" i="2"/>
  <c r="J141" i="2"/>
  <c r="J27" i="2"/>
  <c r="J28" i="2"/>
  <c r="J29" i="2"/>
  <c r="N32" i="2"/>
  <c r="G157" i="2"/>
  <c r="N156" i="2"/>
  <c r="N157" i="2"/>
  <c r="N34" i="2"/>
  <c r="N35" i="2"/>
  <c r="M32" i="2"/>
  <c r="M156" i="2"/>
  <c r="M157" i="2"/>
  <c r="M34" i="2"/>
  <c r="M35" i="2"/>
  <c r="L32" i="2"/>
  <c r="L156" i="2"/>
  <c r="L157" i="2"/>
  <c r="L34" i="2"/>
  <c r="L35" i="2"/>
  <c r="K32" i="2"/>
  <c r="K156" i="2"/>
  <c r="K157" i="2"/>
  <c r="K34" i="2"/>
  <c r="K35" i="2"/>
  <c r="J32" i="2"/>
  <c r="J156" i="2"/>
  <c r="J157" i="2"/>
  <c r="J34" i="2"/>
  <c r="J35" i="2"/>
  <c r="J50" i="2"/>
  <c r="K50" i="2"/>
  <c r="L50" i="2"/>
  <c r="M50" i="2"/>
  <c r="N50" i="2"/>
  <c r="G12" i="2"/>
  <c r="F12" i="2"/>
  <c r="G53" i="2"/>
  <c r="H53" i="2"/>
  <c r="F141" i="2"/>
  <c r="H141" i="2"/>
  <c r="J139" i="2"/>
  <c r="L139" i="2"/>
  <c r="M139" i="2"/>
  <c r="N139" i="2"/>
  <c r="F125" i="2"/>
  <c r="G125" i="2"/>
  <c r="J123" i="2"/>
  <c r="L123" i="2"/>
  <c r="M123" i="2"/>
  <c r="N123" i="2"/>
  <c r="G93" i="2"/>
  <c r="J91" i="2"/>
  <c r="L91" i="2"/>
  <c r="K91" i="2"/>
  <c r="M91" i="2"/>
  <c r="N91" i="2"/>
  <c r="F85" i="2"/>
  <c r="G85" i="2"/>
  <c r="J83" i="2"/>
  <c r="L83" i="2"/>
  <c r="M83" i="2"/>
  <c r="N83" i="2"/>
  <c r="F69" i="2"/>
  <c r="G69" i="2"/>
  <c r="J67" i="2"/>
  <c r="N67" i="2"/>
  <c r="L67" i="2"/>
  <c r="M67" i="2"/>
  <c r="K67" i="2"/>
  <c r="K83" i="2"/>
  <c r="K123" i="2"/>
  <c r="K139" i="2"/>
  <c r="H157" i="2"/>
  <c r="K155" i="2"/>
  <c r="J155" i="2"/>
  <c r="L155" i="2"/>
  <c r="M155" i="2"/>
  <c r="N155" i="2"/>
  <c r="F157" i="2"/>
  <c r="K154" i="2"/>
  <c r="L154" i="2"/>
  <c r="M154" i="2"/>
  <c r="N154" i="2"/>
  <c r="J154" i="2"/>
  <c r="K149" i="2"/>
  <c r="L149" i="2"/>
  <c r="M149" i="2"/>
  <c r="N149" i="2"/>
  <c r="J149" i="2"/>
  <c r="G149" i="2"/>
  <c r="H149" i="2"/>
  <c r="F149" i="2"/>
  <c r="K138" i="2"/>
  <c r="L138" i="2"/>
  <c r="M138" i="2"/>
  <c r="N138" i="2"/>
  <c r="J138" i="2"/>
  <c r="K122" i="2"/>
  <c r="L122" i="2"/>
  <c r="M122" i="2"/>
  <c r="N122" i="2"/>
  <c r="J122" i="2"/>
  <c r="K114" i="2"/>
  <c r="L114" i="2"/>
  <c r="M114" i="2"/>
  <c r="N114" i="2"/>
  <c r="J114" i="2"/>
  <c r="G117" i="2"/>
  <c r="K109" i="2"/>
  <c r="L109" i="2"/>
  <c r="M109" i="2"/>
  <c r="N109" i="2"/>
  <c r="J109" i="2"/>
  <c r="G109" i="2"/>
  <c r="H109" i="2"/>
  <c r="F109" i="2"/>
  <c r="K101" i="2"/>
  <c r="L101" i="2"/>
  <c r="M101" i="2"/>
  <c r="N101" i="2"/>
  <c r="J101" i="2"/>
  <c r="G101" i="2"/>
  <c r="H101" i="2"/>
  <c r="F101" i="2"/>
  <c r="K90" i="2"/>
  <c r="L90" i="2"/>
  <c r="M90" i="2"/>
  <c r="N90" i="2"/>
  <c r="J90" i="2"/>
  <c r="K82" i="2"/>
  <c r="L82" i="2"/>
  <c r="M82" i="2"/>
  <c r="N82" i="2"/>
  <c r="J82" i="2"/>
  <c r="G61" i="2"/>
  <c r="K58" i="2"/>
  <c r="L58" i="2"/>
  <c r="M58" i="2"/>
  <c r="N58" i="2"/>
  <c r="J58" i="2"/>
  <c r="H61" i="2"/>
  <c r="H45" i="2"/>
  <c r="G45" i="2"/>
  <c r="B9" i="1"/>
  <c r="C2" i="2"/>
</calcChain>
</file>

<file path=xl/sharedStrings.xml><?xml version="1.0" encoding="utf-8"?>
<sst xmlns="http://schemas.openxmlformats.org/spreadsheetml/2006/main" count="259" uniqueCount="80">
  <si>
    <t xml:space="preserve"> </t>
  </si>
  <si>
    <t>Ali Hansraj</t>
  </si>
  <si>
    <t>NYU - Stern School of Business</t>
  </si>
  <si>
    <t>ali.hansraj@stern.nyu.edu</t>
  </si>
  <si>
    <t>(917)-292-8594</t>
  </si>
  <si>
    <t>Downside</t>
  </si>
  <si>
    <t>Base</t>
  </si>
  <si>
    <t>Upside</t>
  </si>
  <si>
    <t>Fiscal Year End December 31,</t>
  </si>
  <si>
    <t xml:space="preserve">Projected Fiscal Year End December 31, </t>
  </si>
  <si>
    <t>($ in millions)</t>
  </si>
  <si>
    <t/>
  </si>
  <si>
    <t>Statements of Operations Data:</t>
  </si>
  <si>
    <t>Operating revenues</t>
  </si>
  <si>
    <t>Operating expenses:</t>
  </si>
  <si>
    <t>Aircraft fuel and related taxes</t>
  </si>
  <si>
    <t>Salaries, wages and benefits (1)</t>
  </si>
  <si>
    <t>Landing fees and other rents</t>
  </si>
  <si>
    <t>Depreciation and amortization</t>
  </si>
  <si>
    <t>Aircraft rent</t>
  </si>
  <si>
    <t>Sales and marketing</t>
  </si>
  <si>
    <t>Maintenance materials and repairs</t>
  </si>
  <si>
    <t>Other operating expenses (2)</t>
  </si>
  <si>
    <t>Total operating expenses</t>
  </si>
  <si>
    <t>Operating income</t>
  </si>
  <si>
    <t>Other income (expense) (3)</t>
  </si>
  <si>
    <t>Income before income taxes</t>
  </si>
  <si>
    <t>Income tax expense</t>
  </si>
  <si>
    <t>Net income</t>
  </si>
  <si>
    <t>Passenger Revenue per ASM (Dollars)</t>
  </si>
  <si>
    <t>Available Seat Miles (ASM) (Millions)</t>
  </si>
  <si>
    <t>Other Revenue</t>
  </si>
  <si>
    <t xml:space="preserve">Stock Based Compensation </t>
  </si>
  <si>
    <t>Advertising</t>
  </si>
  <si>
    <t>Total Operating Revenue</t>
  </si>
  <si>
    <t>(% growth YoY)</t>
  </si>
  <si>
    <t>Downside Case</t>
  </si>
  <si>
    <t>Base Case</t>
  </si>
  <si>
    <t>Upside Case</t>
  </si>
  <si>
    <t>Choice</t>
  </si>
  <si>
    <t>N/A</t>
  </si>
  <si>
    <t>Revenue assumptions - Passenger Revenue per ASM</t>
  </si>
  <si>
    <t>Operating Expenses - Fuel &amp; Related Taxes</t>
  </si>
  <si>
    <t>(% of operating revenue)</t>
  </si>
  <si>
    <t>Operating Expenses - Salaries, Wages &amp; Benefits</t>
  </si>
  <si>
    <t>(% of operating revenues)</t>
  </si>
  <si>
    <t>Operating Expenses - Depreciation &amp; Amortization</t>
  </si>
  <si>
    <t>Operating Expenses - Aircraft Rent</t>
  </si>
  <si>
    <t>Operating Expenses - Sales &amp; Marketing</t>
  </si>
  <si>
    <t>(% Growth YoY)</t>
  </si>
  <si>
    <t xml:space="preserve">Operating Expenses - Advertising </t>
  </si>
  <si>
    <t>Operating Expenses - Maintenance, Materials &amp; Repairs</t>
  </si>
  <si>
    <t>Operating Expenses - Other Operating Expenses</t>
  </si>
  <si>
    <t>Income Tax Expense</t>
  </si>
  <si>
    <t>(% of Income)</t>
  </si>
  <si>
    <t>INCOME STATEMENT:</t>
  </si>
  <si>
    <t>Passenger Revenue:</t>
  </si>
  <si>
    <t>Operating Revenues:</t>
  </si>
  <si>
    <t>Operating Expenses:</t>
  </si>
  <si>
    <t>Revenue Assumptions - Available Seat Miles</t>
  </si>
  <si>
    <t>INCOME STATEMENT ASSUMPTIONS:</t>
  </si>
  <si>
    <t>Net Income</t>
  </si>
  <si>
    <t>Income Before Income Taxes</t>
  </si>
  <si>
    <t>Total Operating Expense</t>
  </si>
  <si>
    <t xml:space="preserve">Other Operating Expenses </t>
  </si>
  <si>
    <t>Maintenance Materials and Repairs</t>
  </si>
  <si>
    <t>Sales and Marketing</t>
  </si>
  <si>
    <t>Aircraft Rent</t>
  </si>
  <si>
    <t>Depreciation and Amortization</t>
  </si>
  <si>
    <t>Landing Fees and Other Rents</t>
  </si>
  <si>
    <t xml:space="preserve">Salaries, Wages, and Benefits </t>
  </si>
  <si>
    <t>Aircraft Fuel and Related Taxes</t>
  </si>
  <si>
    <t>Total Passenger Revenue</t>
  </si>
  <si>
    <t>Operating Income</t>
  </si>
  <si>
    <t>Other Income (Expense)</t>
  </si>
  <si>
    <t>Revenue Assumptions - Other Revenue</t>
  </si>
  <si>
    <t>Operating Expenses - Stock-Based Compensation</t>
  </si>
  <si>
    <t>Operating Expenses - Landing Fees &amp; Other Rents</t>
  </si>
  <si>
    <t>Select Case</t>
  </si>
  <si>
    <t>Other Income (Interest Expense)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</si>
</sst>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&quot;$&quot;#,##0;[Red]\(&quot;$&quot;##,#00\)"/>
    <numFmt numFmtId="165" formatCode="#,##0;[Red]\(#,##0\)"/>
    <numFmt numFmtId="166" formatCode="#,##0.0;[Red]\(#,##0.0\)"/>
    <numFmt numFmtId="167" formatCode="0.0"/>
    <numFmt numFmtId="168" formatCode="&quot;$&quot;#,##0.0;[Red]\(#,##0.0\)"/>
    <numFmt numFmtId="169" formatCode="&quot;$&quot;#,##0.0;[Red]&quot;$&quot;\(#,##0.0\)"/>
    <numFmt numFmtId="170" formatCode="&quot;$&quot;#,##0.00"/>
    <numFmt numFmtId="187" formatCode="#,##0.00;[Red]\(#,##0.00\)"/>
  </numFmts>
  <fonts count="1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0"/>
      <name val="Courier New"/>
    </font>
    <font>
      <b/>
      <sz val="9"/>
      <color indexed="0"/>
      <name val="Courier New"/>
    </font>
    <font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b/>
      <i/>
      <sz val="12"/>
      <color theme="1"/>
      <name val="Garamond"/>
      <family val="1"/>
    </font>
    <font>
      <b/>
      <sz val="12"/>
      <color theme="1"/>
      <name val="Garamond"/>
      <family val="1"/>
    </font>
    <font>
      <b/>
      <u/>
      <sz val="12"/>
      <color theme="1"/>
      <name val="Garamond"/>
      <family val="1"/>
    </font>
    <font>
      <b/>
      <u/>
      <sz val="12"/>
      <name val="Garamond"/>
      <family val="1"/>
    </font>
    <font>
      <sz val="12"/>
      <color indexed="0"/>
      <name val="Garamond"/>
      <family val="1"/>
    </font>
    <font>
      <sz val="12"/>
      <name val="Garamond"/>
      <family val="1"/>
    </font>
    <font>
      <b/>
      <sz val="12"/>
      <color indexed="0"/>
      <name val="Garamond"/>
      <family val="1"/>
    </font>
    <font>
      <b/>
      <sz val="12"/>
      <name val="Garamond"/>
      <family val="1"/>
    </font>
    <font>
      <i/>
      <sz val="12"/>
      <color theme="1"/>
      <name val="Garamond"/>
      <family val="1"/>
    </font>
    <font>
      <sz val="12"/>
      <color theme="0"/>
      <name val="Garamond"/>
      <family val="1"/>
    </font>
    <font>
      <b/>
      <i/>
      <u/>
      <sz val="12"/>
      <color theme="10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5">
    <xf numFmtId="0" fontId="0" fillId="0" borderId="0"/>
    <xf numFmtId="0" fontId="1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8">
    <xf numFmtId="0" fontId="0" fillId="0" borderId="0" xfId="0"/>
    <xf numFmtId="0" fontId="2" fillId="0" borderId="0" xfId="0" applyFont="1" applyFill="1" applyAlignment="1" applyProtection="1">
      <alignment horizontal="right"/>
    </xf>
    <xf numFmtId="0" fontId="2" fillId="0" borderId="0" xfId="0" applyFont="1" applyFill="1" applyAlignment="1" applyProtection="1"/>
    <xf numFmtId="0" fontId="3" fillId="0" borderId="0" xfId="0" applyFont="1" applyFill="1" applyAlignment="1" applyProtection="1"/>
    <xf numFmtId="164" fontId="2" fillId="0" borderId="0" xfId="0" applyNumberFormat="1" applyFont="1" applyFill="1" applyAlignment="1" applyProtection="1">
      <alignment horizontal="right"/>
    </xf>
    <xf numFmtId="165" fontId="2" fillId="0" borderId="0" xfId="0" applyNumberFormat="1" applyFont="1" applyFill="1" applyAlignment="1" applyProtection="1">
      <alignment horizontal="right"/>
    </xf>
    <xf numFmtId="0" fontId="6" fillId="0" borderId="0" xfId="0" applyFont="1"/>
    <xf numFmtId="0" fontId="7" fillId="0" borderId="0" xfId="0" applyFont="1" applyFill="1" applyBorder="1" applyAlignment="1">
      <alignment horizontal="center"/>
    </xf>
    <xf numFmtId="0" fontId="8" fillId="0" borderId="1" xfId="0" applyFont="1" applyBorder="1"/>
    <xf numFmtId="0" fontId="8" fillId="0" borderId="2" xfId="0" applyFont="1" applyBorder="1"/>
    <xf numFmtId="0" fontId="6" fillId="0" borderId="2" xfId="0" applyFont="1" applyBorder="1" applyAlignment="1">
      <alignment horizontal="center"/>
    </xf>
    <xf numFmtId="0" fontId="8" fillId="0" borderId="5" xfId="0" applyFont="1" applyBorder="1"/>
    <xf numFmtId="0" fontId="9" fillId="0" borderId="6" xfId="0" applyFont="1" applyBorder="1"/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0" xfId="0" applyFont="1"/>
    <xf numFmtId="0" fontId="11" fillId="0" borderId="0" xfId="0" applyFont="1" applyFill="1" applyAlignment="1" applyProtection="1"/>
    <xf numFmtId="164" fontId="12" fillId="0" borderId="0" xfId="0" applyNumberFormat="1" applyFont="1" applyFill="1" applyAlignment="1" applyProtection="1">
      <alignment horizontal="right"/>
    </xf>
    <xf numFmtId="0" fontId="13" fillId="0" borderId="0" xfId="0" applyFont="1" applyFill="1" applyAlignment="1" applyProtection="1">
      <alignment horizontal="left" indent="2"/>
    </xf>
    <xf numFmtId="166" fontId="12" fillId="0" borderId="0" xfId="0" applyNumberFormat="1" applyFont="1" applyFill="1" applyAlignment="1" applyProtection="1">
      <alignment horizontal="right"/>
    </xf>
    <xf numFmtId="167" fontId="6" fillId="0" borderId="0" xfId="0" applyNumberFormat="1" applyFont="1"/>
    <xf numFmtId="0" fontId="6" fillId="0" borderId="6" xfId="0" applyFont="1" applyBorder="1"/>
    <xf numFmtId="167" fontId="6" fillId="0" borderId="6" xfId="0" applyNumberFormat="1" applyFont="1" applyBorder="1"/>
    <xf numFmtId="0" fontId="9" fillId="0" borderId="0" xfId="0" applyFont="1"/>
    <xf numFmtId="166" fontId="12" fillId="0" borderId="6" xfId="0" applyNumberFormat="1" applyFont="1" applyFill="1" applyBorder="1" applyAlignment="1" applyProtection="1"/>
    <xf numFmtId="0" fontId="15" fillId="0" borderId="0" xfId="0" applyFont="1" applyFill="1" applyAlignment="1" applyProtection="1"/>
    <xf numFmtId="0" fontId="13" fillId="0" borderId="0" xfId="0" applyFont="1" applyFill="1" applyAlignment="1" applyProtection="1"/>
    <xf numFmtId="0" fontId="12" fillId="0" borderId="0" xfId="0" applyFont="1" applyFill="1" applyAlignment="1" applyProtection="1"/>
    <xf numFmtId="0" fontId="14" fillId="0" borderId="0" xfId="0" applyFont="1" applyFill="1" applyAlignment="1" applyProtection="1"/>
    <xf numFmtId="0" fontId="9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7" fillId="3" borderId="0" xfId="0" applyFont="1" applyFill="1" applyBorder="1" applyAlignment="1">
      <alignment horizontal="center" vertical="center"/>
    </xf>
    <xf numFmtId="0" fontId="6" fillId="0" borderId="8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10" fontId="6" fillId="0" borderId="0" xfId="0" applyNumberFormat="1" applyFont="1" applyBorder="1" applyAlignment="1">
      <alignment horizontal="right"/>
    </xf>
    <xf numFmtId="10" fontId="6" fillId="0" borderId="9" xfId="0" applyNumberFormat="1" applyFont="1" applyBorder="1" applyAlignment="1">
      <alignment horizontal="right"/>
    </xf>
    <xf numFmtId="10" fontId="6" fillId="0" borderId="0" xfId="2" applyNumberFormat="1" applyFont="1" applyBorder="1" applyAlignment="1">
      <alignment horizontal="right"/>
    </xf>
    <xf numFmtId="0" fontId="6" fillId="0" borderId="3" xfId="0" applyFont="1" applyBorder="1"/>
    <xf numFmtId="0" fontId="6" fillId="0" borderId="4" xfId="0" applyFont="1" applyBorder="1"/>
    <xf numFmtId="0" fontId="7" fillId="3" borderId="13" xfId="0" applyFont="1" applyFill="1" applyBorder="1"/>
    <xf numFmtId="0" fontId="7" fillId="3" borderId="3" xfId="0" applyFont="1" applyFill="1" applyBorder="1"/>
    <xf numFmtId="0" fontId="7" fillId="3" borderId="3" xfId="0" applyFont="1" applyFill="1" applyBorder="1" applyAlignment="1">
      <alignment horizontal="right"/>
    </xf>
    <xf numFmtId="10" fontId="7" fillId="3" borderId="3" xfId="2" applyNumberFormat="1" applyFont="1" applyFill="1" applyBorder="1" applyAlignment="1">
      <alignment horizontal="right"/>
    </xf>
    <xf numFmtId="10" fontId="7" fillId="3" borderId="4" xfId="2" applyNumberFormat="1" applyFont="1" applyFill="1" applyBorder="1" applyAlignment="1">
      <alignment horizontal="right"/>
    </xf>
    <xf numFmtId="0" fontId="17" fillId="3" borderId="3" xfId="0" applyFont="1" applyFill="1" applyBorder="1"/>
    <xf numFmtId="0" fontId="17" fillId="3" borderId="4" xfId="0" applyFont="1" applyFill="1" applyBorder="1"/>
    <xf numFmtId="0" fontId="16" fillId="0" borderId="13" xfId="0" applyFont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10" fontId="7" fillId="0" borderId="0" xfId="2" applyNumberFormat="1" applyFont="1" applyFill="1" applyBorder="1" applyAlignment="1">
      <alignment horizontal="right"/>
    </xf>
    <xf numFmtId="0" fontId="12" fillId="0" borderId="0" xfId="0" applyFont="1" applyFill="1" applyBorder="1" applyAlignment="1" applyProtection="1"/>
    <xf numFmtId="168" fontId="12" fillId="0" borderId="0" xfId="0" applyNumberFormat="1" applyFont="1" applyFill="1" applyAlignment="1" applyProtection="1">
      <alignment horizontal="right"/>
    </xf>
    <xf numFmtId="168" fontId="15" fillId="0" borderId="0" xfId="0" applyNumberFormat="1" applyFont="1" applyFill="1" applyAlignment="1" applyProtection="1">
      <alignment horizontal="right"/>
    </xf>
    <xf numFmtId="168" fontId="13" fillId="0" borderId="0" xfId="0" applyNumberFormat="1" applyFont="1" applyFill="1" applyAlignment="1" applyProtection="1">
      <alignment horizontal="right"/>
    </xf>
    <xf numFmtId="169" fontId="13" fillId="0" borderId="0" xfId="0" applyNumberFormat="1" applyFont="1" applyFill="1" applyAlignment="1" applyProtection="1">
      <alignment horizontal="right"/>
    </xf>
    <xf numFmtId="169" fontId="15" fillId="0" borderId="14" xfId="0" applyNumberFormat="1" applyFont="1" applyFill="1" applyBorder="1" applyAlignment="1" applyProtection="1">
      <alignment horizontal="right"/>
    </xf>
    <xf numFmtId="0" fontId="13" fillId="0" borderId="0" xfId="0" applyFont="1" applyFill="1" applyAlignment="1" applyProtection="1">
      <alignment horizontal="left" indent="1"/>
    </xf>
    <xf numFmtId="166" fontId="12" fillId="0" borderId="0" xfId="0" applyNumberFormat="1" applyFont="1" applyFill="1" applyAlignment="1" applyProtection="1"/>
    <xf numFmtId="168" fontId="13" fillId="0" borderId="3" xfId="0" applyNumberFormat="1" applyFont="1" applyFill="1" applyBorder="1" applyAlignment="1" applyProtection="1">
      <alignment horizontal="right"/>
    </xf>
    <xf numFmtId="0" fontId="9" fillId="2" borderId="0" xfId="0" applyFont="1" applyFill="1"/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18" fillId="2" borderId="0" xfId="1" applyFont="1" applyFill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2" fontId="2" fillId="0" borderId="0" xfId="0" applyNumberFormat="1" applyFont="1" applyFill="1" applyAlignment="1" applyProtection="1">
      <alignment horizontal="right"/>
    </xf>
    <xf numFmtId="0" fontId="0" fillId="0" borderId="0" xfId="0"/>
    <xf numFmtId="170" fontId="7" fillId="3" borderId="3" xfId="2" applyNumberFormat="1" applyFont="1" applyFill="1" applyBorder="1" applyAlignment="1">
      <alignment horizontal="right"/>
    </xf>
    <xf numFmtId="187" fontId="12" fillId="0" borderId="6" xfId="0" applyNumberFormat="1" applyFont="1" applyFill="1" applyBorder="1" applyAlignment="1" applyProtection="1">
      <alignment horizontal="right"/>
    </xf>
    <xf numFmtId="2" fontId="6" fillId="0" borderId="6" xfId="0" applyNumberFormat="1" applyFont="1" applyBorder="1"/>
  </cellXfs>
  <cellStyles count="15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2912B6"/>
      <color rgb="FF1111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14</xdr:row>
      <xdr:rowOff>57150</xdr:rowOff>
    </xdr:from>
    <xdr:to>
      <xdr:col>8</xdr:col>
      <xdr:colOff>101921</xdr:colOff>
      <xdr:row>21</xdr:row>
      <xdr:rowOff>123825</xdr:rowOff>
    </xdr:to>
    <xdr:pic>
      <xdr:nvPicPr>
        <xdr:cNvPr id="2" name="Picture 1" descr="http://www.autismspeaks.org/sites/default/files/docs/jetblue_logo_0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802" b="22594"/>
        <a:stretch/>
      </xdr:blipFill>
      <xdr:spPr bwMode="auto">
        <a:xfrm>
          <a:off x="209550" y="438150"/>
          <a:ext cx="4959671" cy="1466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517422</xdr:colOff>
      <xdr:row>0</xdr:row>
      <xdr:rowOff>238124</xdr:rowOff>
    </xdr:from>
    <xdr:to>
      <xdr:col>13</xdr:col>
      <xdr:colOff>714374</xdr:colOff>
      <xdr:row>2</xdr:row>
      <xdr:rowOff>9524</xdr:rowOff>
    </xdr:to>
    <xdr:pic>
      <xdr:nvPicPr>
        <xdr:cNvPr id="3" name="Picture 2" descr="http://www.autismspeaks.org/sites/default/files/docs/jetblue_logo_0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802" b="22594"/>
        <a:stretch/>
      </xdr:blipFill>
      <xdr:spPr bwMode="auto">
        <a:xfrm>
          <a:off x="11099697" y="1038224"/>
          <a:ext cx="1578077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li.hansraj@stern.nyu.edu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topLeftCell="A14" workbookViewId="0">
      <selection activeCell="A27" sqref="A27:I27"/>
    </sheetView>
  </sheetViews>
  <sheetFormatPr baseColWidth="10" defaultColWidth="0" defaultRowHeight="14" zeroHeight="1" x14ac:dyDescent="0"/>
  <cols>
    <col min="1" max="1" width="8.83203125" style="61" customWidth="1"/>
    <col min="2" max="2" width="11" style="61" bestFit="1" customWidth="1"/>
    <col min="3" max="9" width="8.83203125" style="61" customWidth="1"/>
    <col min="10" max="16384" width="8.83203125" style="61" hidden="1"/>
  </cols>
  <sheetData>
    <row r="1" spans="1:3" hidden="1">
      <c r="A1" s="61" t="s">
        <v>0</v>
      </c>
      <c r="B1" s="61" t="s">
        <v>0</v>
      </c>
      <c r="C1" s="61" t="s">
        <v>0</v>
      </c>
    </row>
    <row r="2" spans="1:3" hidden="1"/>
    <row r="3" spans="1:3" hidden="1"/>
    <row r="4" spans="1:3" hidden="1"/>
    <row r="5" spans="1:3" hidden="1"/>
    <row r="6" spans="1:3" hidden="1"/>
    <row r="7" spans="1:3" hidden="1"/>
    <row r="8" spans="1:3" hidden="1"/>
    <row r="9" spans="1:3" hidden="1">
      <c r="A9" s="61">
        <f>IF(A24="Downside",1,IF(A24="Base",2,3))</f>
        <v>2</v>
      </c>
      <c r="B9" s="61" t="str">
        <f>CHOOSE($A$9,B10,B11,B12)</f>
        <v>Base</v>
      </c>
    </row>
    <row r="10" spans="1:3" hidden="1">
      <c r="A10" s="61">
        <v>1</v>
      </c>
      <c r="B10" s="61" t="s">
        <v>5</v>
      </c>
    </row>
    <row r="11" spans="1:3" hidden="1">
      <c r="A11" s="61">
        <v>2</v>
      </c>
      <c r="B11" s="61" t="s">
        <v>6</v>
      </c>
    </row>
    <row r="12" spans="1:3" hidden="1">
      <c r="A12" s="61">
        <v>3</v>
      </c>
      <c r="B12" s="61" t="s">
        <v>7</v>
      </c>
    </row>
    <row r="13" spans="1:3" hidden="1"/>
    <row r="14" spans="1:3"/>
    <row r="15" spans="1:3"/>
    <row r="16" spans="1:3"/>
    <row r="17" spans="1:9"/>
    <row r="18" spans="1:9"/>
    <row r="19" spans="1:9"/>
    <row r="20" spans="1:9"/>
    <row r="21" spans="1:9"/>
    <row r="22" spans="1:9" ht="15" thickBot="1"/>
    <row r="23" spans="1:9" ht="15" thickBot="1">
      <c r="A23" s="62" t="s">
        <v>78</v>
      </c>
      <c r="B23" s="63"/>
      <c r="C23" s="63"/>
      <c r="D23" s="63"/>
      <c r="E23" s="63"/>
      <c r="F23" s="63"/>
      <c r="G23" s="63"/>
      <c r="H23" s="63"/>
      <c r="I23" s="64"/>
    </row>
    <row r="24" spans="1:9" ht="18" customHeight="1" thickBot="1">
      <c r="A24" s="65" t="s">
        <v>6</v>
      </c>
      <c r="B24" s="66"/>
      <c r="C24" s="66"/>
      <c r="D24" s="66"/>
      <c r="E24" s="66"/>
      <c r="F24" s="66"/>
      <c r="G24" s="66"/>
      <c r="H24" s="66"/>
      <c r="I24" s="67"/>
    </row>
    <row r="25" spans="1:9"/>
    <row r="26" spans="1:9">
      <c r="A26" s="68" t="s">
        <v>1</v>
      </c>
      <c r="B26" s="68"/>
      <c r="C26" s="68"/>
      <c r="D26" s="68"/>
      <c r="E26" s="68"/>
      <c r="F26" s="68"/>
      <c r="G26" s="68"/>
      <c r="H26" s="68"/>
      <c r="I26" s="68"/>
    </row>
    <row r="27" spans="1:9">
      <c r="A27" s="68" t="s">
        <v>2</v>
      </c>
      <c r="B27" s="68"/>
      <c r="C27" s="68"/>
      <c r="D27" s="68"/>
      <c r="E27" s="68"/>
      <c r="F27" s="68"/>
      <c r="G27" s="68"/>
      <c r="H27" s="68"/>
      <c r="I27" s="68"/>
    </row>
    <row r="28" spans="1:9">
      <c r="A28" s="69" t="s">
        <v>3</v>
      </c>
      <c r="B28" s="69"/>
      <c r="C28" s="69"/>
      <c r="D28" s="69"/>
      <c r="E28" s="69"/>
      <c r="F28" s="69"/>
      <c r="G28" s="69"/>
      <c r="H28" s="69"/>
      <c r="I28" s="69"/>
    </row>
    <row r="29" spans="1:9">
      <c r="A29" s="68" t="s">
        <v>4</v>
      </c>
      <c r="B29" s="68"/>
      <c r="C29" s="68"/>
      <c r="D29" s="68"/>
      <c r="E29" s="68"/>
      <c r="F29" s="68"/>
      <c r="G29" s="68"/>
      <c r="H29" s="68"/>
      <c r="I29" s="68"/>
    </row>
    <row r="30" spans="1:9"/>
    <row r="31" spans="1:9" hidden="1"/>
    <row r="32" spans="1:9" hidden="1"/>
  </sheetData>
  <mergeCells count="6">
    <mergeCell ref="A29:I29"/>
    <mergeCell ref="A23:I23"/>
    <mergeCell ref="A24:I24"/>
    <mergeCell ref="A26:I26"/>
    <mergeCell ref="A27:I27"/>
    <mergeCell ref="A28:I28"/>
  </mergeCells>
  <dataValidations count="1">
    <dataValidation type="list" allowBlank="1" showInputMessage="1" showErrorMessage="1" sqref="A24">
      <formula1>$B$10:$B$12</formula1>
    </dataValidation>
  </dataValidations>
  <hyperlinks>
    <hyperlink ref="A28" r:id="rId1"/>
  </hyperlinks>
  <pageMargins left="0.7" right="0.7" top="0.75" bottom="0.75" header="0.3" footer="0.3"/>
  <pageSetup orientation="portrait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7"/>
  <sheetViews>
    <sheetView showGridLines="0" workbookViewId="0">
      <selection activeCell="J28" sqref="J28"/>
    </sheetView>
  </sheetViews>
  <sheetFormatPr baseColWidth="10" defaultColWidth="0" defaultRowHeight="14" x14ac:dyDescent="0"/>
  <cols>
    <col min="1" max="1" width="2.1640625" style="6" customWidth="1"/>
    <col min="2" max="2" width="5.5" style="6" customWidth="1"/>
    <col min="3" max="3" width="47" style="6" customWidth="1"/>
    <col min="4" max="5" width="8.83203125" style="6" customWidth="1"/>
    <col min="6" max="6" width="13.1640625" style="6" customWidth="1"/>
    <col min="7" max="7" width="13.6640625" style="6" customWidth="1"/>
    <col min="8" max="8" width="13" style="6" customWidth="1"/>
    <col min="9" max="9" width="11" style="6" customWidth="1"/>
    <col min="10" max="10" width="13.83203125" style="6" customWidth="1"/>
    <col min="11" max="11" width="12.5" style="6" bestFit="1" customWidth="1"/>
    <col min="12" max="12" width="10.5" style="6" customWidth="1"/>
    <col min="13" max="13" width="10.33203125" style="6" customWidth="1"/>
    <col min="14" max="14" width="10.6640625" style="6" customWidth="1"/>
    <col min="15" max="15" width="8.83203125" style="6" customWidth="1"/>
    <col min="16" max="16384" width="8.83203125" style="6" hidden="1"/>
  </cols>
  <sheetData>
    <row r="1" spans="2:14" ht="18.75" customHeight="1">
      <c r="B1" s="7"/>
    </row>
    <row r="2" spans="2:14" ht="36" customHeight="1">
      <c r="B2" s="7"/>
      <c r="C2" s="32" t="str">
        <f>'COVER PAGE'!B9</f>
        <v>Base</v>
      </c>
      <c r="E2"/>
    </row>
    <row r="3" spans="2:14" ht="6.75" customHeight="1"/>
    <row r="4" spans="2:14">
      <c r="C4" s="8"/>
      <c r="D4" s="9"/>
      <c r="E4" s="9"/>
      <c r="F4" s="70" t="s">
        <v>8</v>
      </c>
      <c r="G4" s="71"/>
      <c r="H4" s="71"/>
      <c r="I4" s="10"/>
      <c r="J4" s="70" t="s">
        <v>9</v>
      </c>
      <c r="K4" s="71"/>
      <c r="L4" s="71"/>
      <c r="M4" s="71"/>
      <c r="N4" s="72"/>
    </row>
    <row r="5" spans="2:14">
      <c r="C5" s="11" t="s">
        <v>10</v>
      </c>
      <c r="D5" s="12"/>
      <c r="E5" s="12"/>
      <c r="F5" s="13">
        <v>2011</v>
      </c>
      <c r="G5" s="13">
        <v>2012</v>
      </c>
      <c r="H5" s="13">
        <v>2013</v>
      </c>
      <c r="I5" s="13"/>
      <c r="J5" s="13">
        <v>2014</v>
      </c>
      <c r="K5" s="13">
        <v>2015</v>
      </c>
      <c r="L5" s="13">
        <v>2016</v>
      </c>
      <c r="M5" s="13">
        <v>2017</v>
      </c>
      <c r="N5" s="14">
        <v>2018</v>
      </c>
    </row>
    <row r="7" spans="2:14">
      <c r="C7" s="15" t="s">
        <v>55</v>
      </c>
    </row>
    <row r="9" spans="2:14">
      <c r="C9" s="16" t="s">
        <v>57</v>
      </c>
      <c r="F9" s="17"/>
      <c r="G9" s="17"/>
      <c r="H9" s="17"/>
    </row>
    <row r="10" spans="2:14">
      <c r="C10" s="58" t="s">
        <v>56</v>
      </c>
      <c r="F10" s="17"/>
      <c r="G10" s="17"/>
      <c r="H10" s="17"/>
    </row>
    <row r="11" spans="2:14">
      <c r="B11" s="6">
        <v>1</v>
      </c>
      <c r="C11" s="18" t="s">
        <v>30</v>
      </c>
      <c r="F11" s="53">
        <v>37232</v>
      </c>
      <c r="G11" s="53">
        <v>40075</v>
      </c>
      <c r="H11" s="53">
        <v>42824</v>
      </c>
      <c r="I11" s="53"/>
      <c r="J11" s="53">
        <f>H11*(1+J45)</f>
        <v>44965.200000000004</v>
      </c>
      <c r="K11" s="53">
        <f>J11*(1+K45)</f>
        <v>47213.460000000006</v>
      </c>
      <c r="L11" s="53">
        <f>K11*(1+L45)</f>
        <v>49574.133000000009</v>
      </c>
      <c r="M11" s="53">
        <f>L11*(1+M45)</f>
        <v>52052.839650000009</v>
      </c>
      <c r="N11" s="53">
        <f>M11*(1+N45)</f>
        <v>54655.481632500014</v>
      </c>
    </row>
    <row r="12" spans="2:14">
      <c r="B12" s="6">
        <v>2</v>
      </c>
      <c r="C12" s="18" t="s">
        <v>29</v>
      </c>
      <c r="F12" s="76">
        <f>10.96/100</f>
        <v>0.1096</v>
      </c>
      <c r="G12" s="76">
        <f>11.35/100</f>
        <v>0.11349999999999999</v>
      </c>
      <c r="H12" s="76">
        <f>11.61/100</f>
        <v>0.11609999999999999</v>
      </c>
      <c r="I12" s="21"/>
      <c r="J12" s="77">
        <f>H12*(1+J53)</f>
        <v>0.11830589999999998</v>
      </c>
      <c r="K12" s="77">
        <f>J12*(1+K53)</f>
        <v>0.12055371209999996</v>
      </c>
      <c r="L12" s="77">
        <f>K12*(1+L53)</f>
        <v>0.12284423262989995</v>
      </c>
      <c r="M12" s="77">
        <f>L12*(1+M53)</f>
        <v>0.12517827304986803</v>
      </c>
      <c r="N12" s="77">
        <f>M12*(1+N53)</f>
        <v>0.12755666023781551</v>
      </c>
    </row>
    <row r="13" spans="2:14">
      <c r="C13" s="58" t="s">
        <v>72</v>
      </c>
      <c r="F13" s="59">
        <v>4080</v>
      </c>
      <c r="G13" s="59">
        <v>4550</v>
      </c>
      <c r="H13" s="59">
        <v>4971</v>
      </c>
      <c r="J13" s="20">
        <f>J11*J12</f>
        <v>5319.6484546799993</v>
      </c>
      <c r="K13" s="20">
        <f t="shared" ref="K13:N13" si="0">K11*K12</f>
        <v>5691.7578640848651</v>
      </c>
      <c r="L13" s="20">
        <f t="shared" si="0"/>
        <v>6089.8963266776009</v>
      </c>
      <c r="M13" s="20">
        <f t="shared" si="0"/>
        <v>6515.8845747286987</v>
      </c>
      <c r="N13" s="20">
        <f t="shared" si="0"/>
        <v>6971.6707007309706</v>
      </c>
    </row>
    <row r="14" spans="2:14">
      <c r="B14" s="6">
        <v>3</v>
      </c>
      <c r="C14" s="58" t="s">
        <v>31</v>
      </c>
      <c r="F14" s="24">
        <v>424</v>
      </c>
      <c r="G14" s="24">
        <v>432</v>
      </c>
      <c r="H14" s="24">
        <v>470</v>
      </c>
      <c r="I14" s="21"/>
      <c r="J14" s="22">
        <f>H14*(1+J61)</f>
        <v>479.40000000000003</v>
      </c>
      <c r="K14" s="22">
        <f>J14*(1+K61)</f>
        <v>488.98800000000006</v>
      </c>
      <c r="L14" s="22">
        <f>K14*(1+L61)</f>
        <v>498.76776000000007</v>
      </c>
      <c r="M14" s="22">
        <f>L14*(1+M61)</f>
        <v>508.74311520000009</v>
      </c>
      <c r="N14" s="22">
        <f>M14*(1+N61)</f>
        <v>518.91797750400008</v>
      </c>
    </row>
    <row r="15" spans="2:14">
      <c r="C15" s="25" t="s">
        <v>34</v>
      </c>
      <c r="D15" s="23"/>
      <c r="E15" s="23"/>
      <c r="F15" s="54">
        <v>4504</v>
      </c>
      <c r="G15" s="54">
        <v>4982</v>
      </c>
      <c r="H15" s="54">
        <v>5441</v>
      </c>
      <c r="I15" s="54"/>
      <c r="J15" s="54">
        <f>SUM(J13,J14)</f>
        <v>5799.0484546799989</v>
      </c>
      <c r="K15" s="54">
        <f t="shared" ref="K15:N15" si="1">SUM(K13,K14)</f>
        <v>6180.7458640848654</v>
      </c>
      <c r="L15" s="54">
        <f t="shared" si="1"/>
        <v>6588.6640866776006</v>
      </c>
      <c r="M15" s="54">
        <f t="shared" si="1"/>
        <v>7024.6276899286986</v>
      </c>
      <c r="N15" s="54">
        <f t="shared" si="1"/>
        <v>7490.5886782349708</v>
      </c>
    </row>
    <row r="16" spans="2:14">
      <c r="C16" s="26"/>
      <c r="F16" s="19"/>
      <c r="G16" s="19"/>
      <c r="H16" s="19"/>
      <c r="J16" s="20"/>
      <c r="K16" s="20"/>
      <c r="L16" s="20"/>
      <c r="M16" s="20"/>
      <c r="N16" s="20"/>
    </row>
    <row r="17" spans="2:14">
      <c r="C17" s="16" t="s">
        <v>58</v>
      </c>
      <c r="F17" s="19" t="s">
        <v>11</v>
      </c>
      <c r="G17" s="19" t="s">
        <v>11</v>
      </c>
      <c r="H17" s="19" t="s">
        <v>11</v>
      </c>
      <c r="J17" s="20"/>
      <c r="K17" s="20"/>
      <c r="L17" s="20"/>
      <c r="M17" s="20"/>
      <c r="N17" s="20"/>
    </row>
    <row r="18" spans="2:14">
      <c r="B18" s="6">
        <v>4</v>
      </c>
      <c r="C18" s="27" t="s">
        <v>71</v>
      </c>
      <c r="F18" s="55">
        <v>-1664</v>
      </c>
      <c r="G18" s="55">
        <v>-1806</v>
      </c>
      <c r="H18" s="55">
        <v>-1899</v>
      </c>
      <c r="I18" s="55"/>
      <c r="J18" s="55">
        <f>J15*J69</f>
        <v>-2089.5346367696775</v>
      </c>
      <c r="K18" s="55">
        <f>K15*K69</f>
        <v>-2227.0692623120908</v>
      </c>
      <c r="L18" s="55">
        <f>L15*L69</f>
        <v>-2374.0518684652029</v>
      </c>
      <c r="M18" s="55">
        <f>M15*M69</f>
        <v>-2531.1398901438133</v>
      </c>
      <c r="N18" s="55">
        <f>N15*N69</f>
        <v>-2699.0366808084314</v>
      </c>
    </row>
    <row r="19" spans="2:14">
      <c r="B19" s="6">
        <v>5</v>
      </c>
      <c r="C19" s="27" t="s">
        <v>70</v>
      </c>
      <c r="F19" s="55">
        <v>-934</v>
      </c>
      <c r="G19" s="55">
        <v>-1031</v>
      </c>
      <c r="H19" s="55">
        <v>-1121</v>
      </c>
      <c r="J19" s="55">
        <f>J77*J15</f>
        <v>-1199.1359983514685</v>
      </c>
      <c r="K19" s="55">
        <f>K15*K77</f>
        <v>-1278.0639651846291</v>
      </c>
      <c r="L19" s="55">
        <f>L15*L77</f>
        <v>-1362.4139113727383</v>
      </c>
      <c r="M19" s="55">
        <f>M15*M77</f>
        <v>-1452.563123733175</v>
      </c>
      <c r="N19" s="55">
        <f>N15*N77</f>
        <v>-1548.9152406834223</v>
      </c>
    </row>
    <row r="20" spans="2:14">
      <c r="B20" s="6">
        <v>6</v>
      </c>
      <c r="C20" s="27" t="s">
        <v>32</v>
      </c>
      <c r="F20" s="55">
        <v>-13</v>
      </c>
      <c r="G20" s="55">
        <v>-13</v>
      </c>
      <c r="H20" s="55">
        <v>-14</v>
      </c>
      <c r="J20" s="55">
        <f>J85*J15</f>
        <v>-15.597069516952537</v>
      </c>
      <c r="K20" s="55">
        <f>K15*K85</f>
        <v>-16.623679498823591</v>
      </c>
      <c r="L20" s="55">
        <f>L15*L85</f>
        <v>-17.720812748309726</v>
      </c>
      <c r="M20" s="55">
        <f>M15*M85</f>
        <v>-18.893376605968285</v>
      </c>
      <c r="N20" s="55">
        <f>N15*N85</f>
        <v>-20.146621165588346</v>
      </c>
    </row>
    <row r="21" spans="2:14">
      <c r="B21" s="6">
        <v>7</v>
      </c>
      <c r="C21" s="27" t="s">
        <v>69</v>
      </c>
      <c r="F21" s="55">
        <v>-245</v>
      </c>
      <c r="G21" s="55">
        <v>-277</v>
      </c>
      <c r="H21" s="55">
        <v>-305</v>
      </c>
      <c r="J21" s="55">
        <f>H21*(1+J93)</f>
        <v>-340.33352980181246</v>
      </c>
      <c r="K21" s="55">
        <f>(1+K93)*J21</f>
        <v>-379.76036559790549</v>
      </c>
      <c r="L21" s="55">
        <f>(1+L93)*K21</f>
        <v>-423.7547072221704</v>
      </c>
      <c r="M21" s="55">
        <f>(1+M93)*L21</f>
        <v>-472.84568943952411</v>
      </c>
      <c r="N21" s="55">
        <f>(1+N93)*M21</f>
        <v>-527.62374602795035</v>
      </c>
    </row>
    <row r="22" spans="2:14">
      <c r="B22" s="6">
        <v>8</v>
      </c>
      <c r="C22" s="27" t="s">
        <v>68</v>
      </c>
      <c r="F22" s="55">
        <v>-233</v>
      </c>
      <c r="G22" s="55">
        <v>-258</v>
      </c>
      <c r="H22" s="55">
        <v>-290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</row>
    <row r="23" spans="2:14">
      <c r="B23" s="6">
        <v>9</v>
      </c>
      <c r="C23" s="27" t="s">
        <v>67</v>
      </c>
      <c r="F23" s="55">
        <v>-135</v>
      </c>
      <c r="G23" s="55">
        <v>-130</v>
      </c>
      <c r="H23" s="55">
        <v>-128</v>
      </c>
      <c r="J23" s="55">
        <v>0</v>
      </c>
      <c r="K23" s="55">
        <v>0</v>
      </c>
      <c r="L23" s="55">
        <v>0</v>
      </c>
      <c r="M23" s="55">
        <v>0</v>
      </c>
      <c r="N23" s="55">
        <v>0</v>
      </c>
    </row>
    <row r="24" spans="2:14">
      <c r="B24" s="6">
        <v>10</v>
      </c>
      <c r="C24" s="27" t="s">
        <v>66</v>
      </c>
      <c r="F24" s="55">
        <v>-142</v>
      </c>
      <c r="G24" s="55">
        <v>-147</v>
      </c>
      <c r="H24" s="55">
        <v>-162</v>
      </c>
      <c r="J24" s="55">
        <f>H24*(1+J117)</f>
        <v>-173.11741879850533</v>
      </c>
      <c r="K24" s="55">
        <f>J24*(1+K117)</f>
        <v>-184.99778204603138</v>
      </c>
      <c r="L24" s="55">
        <f>K24*(1+L117)</f>
        <v>-197.69344760035446</v>
      </c>
      <c r="M24" s="55">
        <f>L24*(1+M117)</f>
        <v>-211.26036643179586</v>
      </c>
      <c r="N24" s="55">
        <f>M24*(1+N117)</f>
        <v>-225.75832920431418</v>
      </c>
    </row>
    <row r="25" spans="2:14">
      <c r="B25" s="6">
        <v>11</v>
      </c>
      <c r="C25" s="27" t="s">
        <v>33</v>
      </c>
      <c r="F25" s="55">
        <v>-57</v>
      </c>
      <c r="G25" s="55">
        <v>-57</v>
      </c>
      <c r="H25" s="55">
        <v>-61</v>
      </c>
      <c r="J25" s="55">
        <f>J15*J125</f>
        <v>-68.250509210995006</v>
      </c>
      <c r="K25" s="55">
        <f>K15*K125</f>
        <v>-72.74280527645999</v>
      </c>
      <c r="L25" s="55">
        <f>L15*L125</f>
        <v>-77.543700910627351</v>
      </c>
      <c r="M25" s="55">
        <f>M15*M125</f>
        <v>-82.674669922506311</v>
      </c>
      <c r="N25" s="55">
        <f>N15*N125</f>
        <v>-88.158685959429818</v>
      </c>
    </row>
    <row r="26" spans="2:14">
      <c r="B26" s="6">
        <v>12</v>
      </c>
      <c r="C26" s="27" t="s">
        <v>65</v>
      </c>
      <c r="F26" s="55">
        <v>-227</v>
      </c>
      <c r="G26" s="55">
        <v>-338</v>
      </c>
      <c r="H26" s="55">
        <v>-432</v>
      </c>
      <c r="J26" s="55">
        <f>J15*J133</f>
        <v>-402.43754934802814</v>
      </c>
      <c r="K26" s="55">
        <f t="shared" ref="K26:N26" si="2">K15*K133</f>
        <v>-428.92626921885767</v>
      </c>
      <c r="L26" s="55">
        <f t="shared" si="2"/>
        <v>-457.23463931053033</v>
      </c>
      <c r="M26" s="55">
        <f t="shared" si="2"/>
        <v>-487.48927944131185</v>
      </c>
      <c r="N26" s="55">
        <f t="shared" si="2"/>
        <v>-519.8256531914617</v>
      </c>
    </row>
    <row r="27" spans="2:14">
      <c r="B27" s="6">
        <v>13</v>
      </c>
      <c r="C27" s="27" t="s">
        <v>64</v>
      </c>
      <c r="F27" s="55">
        <v>-532</v>
      </c>
      <c r="G27" s="55">
        <v>-549</v>
      </c>
      <c r="H27" s="55">
        <v>-601</v>
      </c>
      <c r="I27" s="21"/>
      <c r="J27" s="55">
        <f>J15*J141</f>
        <v>-654.85092373439704</v>
      </c>
      <c r="K27" s="55">
        <f>K15*K141</f>
        <v>-697.95366776028675</v>
      </c>
      <c r="L27" s="55">
        <f>L15*L141</f>
        <v>-744.01736716900064</v>
      </c>
      <c r="M27" s="55">
        <f>M15*M141</f>
        <v>-793.24805915833178</v>
      </c>
      <c r="N27" s="55">
        <f>N15*N141</f>
        <v>-845.8661715954338</v>
      </c>
    </row>
    <row r="28" spans="2:14">
      <c r="C28" s="52" t="s">
        <v>63</v>
      </c>
      <c r="D28" s="34"/>
      <c r="E28" s="34"/>
      <c r="F28" s="60">
        <v>-4182</v>
      </c>
      <c r="G28" s="60">
        <v>-4606</v>
      </c>
      <c r="H28" s="60">
        <v>-5013</v>
      </c>
      <c r="I28" s="21"/>
      <c r="J28" s="60">
        <f>SUM(J18:J27)</f>
        <v>-4943.2576355318361</v>
      </c>
      <c r="K28" s="60">
        <f t="shared" ref="K28:N28" si="3">SUM(K18:K27)</f>
        <v>-5286.1377968950846</v>
      </c>
      <c r="L28" s="60">
        <f t="shared" si="3"/>
        <v>-5654.4304547989332</v>
      </c>
      <c r="M28" s="60">
        <f t="shared" si="3"/>
        <v>-6050.114454876426</v>
      </c>
      <c r="N28" s="60">
        <f t="shared" si="3"/>
        <v>-6475.3311286360322</v>
      </c>
    </row>
    <row r="29" spans="2:14">
      <c r="C29" s="25" t="s">
        <v>73</v>
      </c>
      <c r="F29" s="54">
        <v>322</v>
      </c>
      <c r="G29" s="54">
        <v>376</v>
      </c>
      <c r="H29" s="54">
        <v>428</v>
      </c>
      <c r="I29" s="54"/>
      <c r="J29" s="54">
        <f>J28+J15</f>
        <v>855.79081914816288</v>
      </c>
      <c r="K29" s="54">
        <f t="shared" ref="K29:N29" si="4">K28+K15</f>
        <v>894.60806718978074</v>
      </c>
      <c r="L29" s="54">
        <f t="shared" si="4"/>
        <v>934.23363187866744</v>
      </c>
      <c r="M29" s="54">
        <f t="shared" si="4"/>
        <v>974.51323505227265</v>
      </c>
      <c r="N29" s="54">
        <f t="shared" si="4"/>
        <v>1015.2575495989386</v>
      </c>
    </row>
    <row r="30" spans="2:14">
      <c r="C30" s="27"/>
      <c r="F30" s="19"/>
      <c r="G30" s="19"/>
      <c r="H30" s="19"/>
      <c r="J30" s="20"/>
      <c r="K30" s="20"/>
      <c r="L30" s="20"/>
      <c r="M30" s="20"/>
      <c r="N30" s="20"/>
    </row>
    <row r="31" spans="2:14">
      <c r="B31" s="6">
        <v>14</v>
      </c>
      <c r="C31" s="27" t="s">
        <v>79</v>
      </c>
      <c r="F31" s="56">
        <v>-177</v>
      </c>
      <c r="G31" s="56">
        <v>-167</v>
      </c>
      <c r="H31" s="56">
        <v>-149</v>
      </c>
      <c r="I31" s="56"/>
      <c r="J31" s="56">
        <v>0</v>
      </c>
      <c r="K31" s="56">
        <v>0</v>
      </c>
      <c r="L31" s="56">
        <v>0</v>
      </c>
      <c r="M31" s="56">
        <v>0</v>
      </c>
      <c r="N31" s="56">
        <v>0</v>
      </c>
    </row>
    <row r="32" spans="2:14">
      <c r="C32" s="27" t="s">
        <v>62</v>
      </c>
      <c r="F32" s="56">
        <v>145</v>
      </c>
      <c r="G32" s="56">
        <v>209</v>
      </c>
      <c r="H32" s="56">
        <v>279</v>
      </c>
      <c r="I32" s="56"/>
      <c r="J32" s="56">
        <f>J29+J31</f>
        <v>855.79081914816288</v>
      </c>
      <c r="K32" s="56">
        <f t="shared" ref="K32:N32" si="5">K29+K31</f>
        <v>894.60806718978074</v>
      </c>
      <c r="L32" s="56">
        <f t="shared" si="5"/>
        <v>934.23363187866744</v>
      </c>
      <c r="M32" s="56">
        <f t="shared" si="5"/>
        <v>974.51323505227265</v>
      </c>
      <c r="N32" s="56">
        <f t="shared" si="5"/>
        <v>1015.2575495989386</v>
      </c>
    </row>
    <row r="33" spans="2:14">
      <c r="C33" s="27"/>
      <c r="F33" s="19"/>
      <c r="G33" s="19"/>
      <c r="H33" s="19"/>
      <c r="J33" s="20"/>
      <c r="K33" s="20"/>
      <c r="L33" s="20"/>
      <c r="M33" s="20"/>
      <c r="N33" s="20"/>
    </row>
    <row r="34" spans="2:14">
      <c r="B34" s="6">
        <v>15</v>
      </c>
      <c r="C34" s="27" t="s">
        <v>53</v>
      </c>
      <c r="F34" s="56">
        <v>-59</v>
      </c>
      <c r="G34" s="56">
        <v>-81</v>
      </c>
      <c r="H34" s="56">
        <v>-111</v>
      </c>
      <c r="I34" s="56"/>
      <c r="J34" s="56">
        <f>J32*J157</f>
        <v>-340.47591729550567</v>
      </c>
      <c r="K34" s="56">
        <f>K32*K157</f>
        <v>-355.91933855937509</v>
      </c>
      <c r="L34" s="56">
        <f>L32*L157</f>
        <v>-371.68434816678166</v>
      </c>
      <c r="M34" s="56">
        <f>M32*M157</f>
        <v>-387.70956663369986</v>
      </c>
      <c r="N34" s="56">
        <f>N32*N157</f>
        <v>-403.91967027054545</v>
      </c>
    </row>
    <row r="35" spans="2:14" ht="15" thickBot="1">
      <c r="C35" s="28" t="s">
        <v>61</v>
      </c>
      <c r="D35" s="23"/>
      <c r="E35" s="23"/>
      <c r="F35" s="57">
        <v>86</v>
      </c>
      <c r="G35" s="57">
        <v>128</v>
      </c>
      <c r="H35" s="57">
        <v>168</v>
      </c>
      <c r="I35" s="57"/>
      <c r="J35" s="57">
        <f>J32+J34</f>
        <v>515.31490185265716</v>
      </c>
      <c r="K35" s="57">
        <f t="shared" ref="K35:N35" si="6">K32+K34</f>
        <v>538.68872863040565</v>
      </c>
      <c r="L35" s="57">
        <f t="shared" si="6"/>
        <v>562.54928371188578</v>
      </c>
      <c r="M35" s="57">
        <f t="shared" si="6"/>
        <v>586.80366841857278</v>
      </c>
      <c r="N35" s="57">
        <f t="shared" si="6"/>
        <v>611.33787932839311</v>
      </c>
    </row>
    <row r="36" spans="2:14" ht="15" thickTop="1"/>
    <row r="38" spans="2:14">
      <c r="C38" s="15" t="s">
        <v>60</v>
      </c>
    </row>
    <row r="40" spans="2:14">
      <c r="B40" s="29">
        <v>1</v>
      </c>
      <c r="C40" s="41" t="s">
        <v>59</v>
      </c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7"/>
    </row>
    <row r="41" spans="2:14">
      <c r="C41" s="48" t="s">
        <v>35</v>
      </c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40"/>
    </row>
    <row r="42" spans="2:14">
      <c r="C42" s="33" t="s">
        <v>36</v>
      </c>
      <c r="D42" s="34"/>
      <c r="E42" s="34"/>
      <c r="F42" s="35"/>
      <c r="G42" s="35"/>
      <c r="H42" s="35"/>
      <c r="I42" s="35"/>
      <c r="J42" s="36">
        <v>0.04</v>
      </c>
      <c r="K42" s="36">
        <v>0.04</v>
      </c>
      <c r="L42" s="36">
        <v>0.04</v>
      </c>
      <c r="M42" s="36">
        <v>0.04</v>
      </c>
      <c r="N42" s="37">
        <v>0.04</v>
      </c>
    </row>
    <row r="43" spans="2:14">
      <c r="C43" s="33" t="s">
        <v>37</v>
      </c>
      <c r="D43" s="34"/>
      <c r="E43" s="34"/>
      <c r="F43" s="35"/>
      <c r="G43" s="35"/>
      <c r="H43" s="35"/>
      <c r="I43" s="35"/>
      <c r="J43" s="36">
        <v>0.05</v>
      </c>
      <c r="K43" s="36">
        <v>0.05</v>
      </c>
      <c r="L43" s="36">
        <v>0.05</v>
      </c>
      <c r="M43" s="36">
        <v>0.05</v>
      </c>
      <c r="N43" s="37">
        <v>0.05</v>
      </c>
    </row>
    <row r="44" spans="2:14">
      <c r="C44" s="33" t="s">
        <v>38</v>
      </c>
      <c r="D44" s="34"/>
      <c r="E44" s="34"/>
      <c r="F44" s="35"/>
      <c r="G44" s="38"/>
      <c r="H44" s="38"/>
      <c r="I44" s="35"/>
      <c r="J44" s="36">
        <v>0.06</v>
      </c>
      <c r="K44" s="36">
        <v>0.06</v>
      </c>
      <c r="L44" s="36">
        <v>0.06</v>
      </c>
      <c r="M44" s="36">
        <v>0.06</v>
      </c>
      <c r="N44" s="37">
        <v>0.06</v>
      </c>
    </row>
    <row r="45" spans="2:14">
      <c r="C45" s="41" t="s">
        <v>39</v>
      </c>
      <c r="D45" s="42"/>
      <c r="E45" s="42"/>
      <c r="F45" s="43" t="s">
        <v>40</v>
      </c>
      <c r="G45" s="44">
        <f>G11/F11-1</f>
        <v>7.6359045981950979E-2</v>
      </c>
      <c r="H45" s="44">
        <f>H11/G11-1</f>
        <v>6.8596381784154614E-2</v>
      </c>
      <c r="I45" s="43"/>
      <c r="J45" s="44">
        <f>CHOOSE('COVER PAGE'!$A$9,'OPERATING MODEL'!J42,'OPERATING MODEL'!J43,'OPERATING MODEL'!J44)</f>
        <v>0.05</v>
      </c>
      <c r="K45" s="44">
        <f>CHOOSE('COVER PAGE'!$A$9,'OPERATING MODEL'!K42,'OPERATING MODEL'!K43,'OPERATING MODEL'!K44)</f>
        <v>0.05</v>
      </c>
      <c r="L45" s="44">
        <f>CHOOSE('COVER PAGE'!$A$9,'OPERATING MODEL'!L42,'OPERATING MODEL'!L43,'OPERATING MODEL'!L44)</f>
        <v>0.05</v>
      </c>
      <c r="M45" s="44">
        <f>CHOOSE('COVER PAGE'!$A$9,'OPERATING MODEL'!M42,'OPERATING MODEL'!M43,'OPERATING MODEL'!M44)</f>
        <v>0.05</v>
      </c>
      <c r="N45" s="45">
        <f>CHOOSE('COVER PAGE'!$A$9,'OPERATING MODEL'!N42,'OPERATING MODEL'!N43,'OPERATING MODEL'!N44)</f>
        <v>0.05</v>
      </c>
    </row>
    <row r="46" spans="2:14">
      <c r="F46" s="30"/>
      <c r="G46" s="30"/>
      <c r="H46" s="30"/>
      <c r="I46" s="30"/>
      <c r="J46" s="30"/>
      <c r="K46" s="30"/>
      <c r="L46" s="30"/>
      <c r="M46" s="30"/>
      <c r="N46" s="30"/>
    </row>
    <row r="47" spans="2:14">
      <c r="F47" s="30"/>
      <c r="G47" s="30"/>
      <c r="H47" s="30"/>
      <c r="I47" s="30"/>
      <c r="J47" s="30"/>
      <c r="K47" s="30"/>
      <c r="L47" s="30"/>
      <c r="M47" s="30"/>
      <c r="N47" s="30"/>
    </row>
    <row r="48" spans="2:14">
      <c r="B48" s="29">
        <v>2</v>
      </c>
      <c r="C48" s="41" t="s">
        <v>41</v>
      </c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7"/>
    </row>
    <row r="49" spans="2:14">
      <c r="C49" s="48" t="s">
        <v>35</v>
      </c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40"/>
    </row>
    <row r="50" spans="2:14">
      <c r="C50" s="33" t="s">
        <v>36</v>
      </c>
      <c r="D50" s="34"/>
      <c r="E50" s="34"/>
      <c r="F50" s="35"/>
      <c r="G50" s="35"/>
      <c r="H50" s="35"/>
      <c r="I50" s="35"/>
      <c r="J50" s="36">
        <f>J51-1%</f>
        <v>8.9999999999999993E-3</v>
      </c>
      <c r="K50" s="36">
        <f t="shared" ref="K50:N50" si="7">K51-1%</f>
        <v>8.9999999999999993E-3</v>
      </c>
      <c r="L50" s="36">
        <f t="shared" si="7"/>
        <v>8.9999999999999993E-3</v>
      </c>
      <c r="M50" s="36">
        <f t="shared" si="7"/>
        <v>8.9999999999999993E-3</v>
      </c>
      <c r="N50" s="37">
        <f t="shared" si="7"/>
        <v>8.9999999999999993E-3</v>
      </c>
    </row>
    <row r="51" spans="2:14">
      <c r="C51" s="33" t="s">
        <v>37</v>
      </c>
      <c r="D51" s="34"/>
      <c r="E51" s="34"/>
      <c r="F51" s="35"/>
      <c r="G51" s="35"/>
      <c r="H51" s="35"/>
      <c r="I51" s="35"/>
      <c r="J51" s="36">
        <v>1.9E-2</v>
      </c>
      <c r="K51" s="36">
        <v>1.9E-2</v>
      </c>
      <c r="L51" s="36">
        <v>1.9E-2</v>
      </c>
      <c r="M51" s="36">
        <v>1.9E-2</v>
      </c>
      <c r="N51" s="37">
        <v>1.9E-2</v>
      </c>
    </row>
    <row r="52" spans="2:14">
      <c r="C52" s="33" t="s">
        <v>38</v>
      </c>
      <c r="D52" s="34"/>
      <c r="E52" s="34"/>
      <c r="F52" s="35"/>
      <c r="G52" s="38"/>
      <c r="H52" s="38"/>
      <c r="I52" s="35"/>
      <c r="J52" s="36">
        <f>J51+1%</f>
        <v>2.8999999999999998E-2</v>
      </c>
      <c r="K52" s="36">
        <f t="shared" ref="K52:N52" si="8">K51+1%</f>
        <v>2.8999999999999998E-2</v>
      </c>
      <c r="L52" s="36">
        <f t="shared" si="8"/>
        <v>2.8999999999999998E-2</v>
      </c>
      <c r="M52" s="36">
        <f t="shared" si="8"/>
        <v>2.8999999999999998E-2</v>
      </c>
      <c r="N52" s="37">
        <f t="shared" si="8"/>
        <v>2.8999999999999998E-2</v>
      </c>
    </row>
    <row r="53" spans="2:14">
      <c r="C53" s="41" t="s">
        <v>39</v>
      </c>
      <c r="D53" s="42"/>
      <c r="E53" s="42"/>
      <c r="F53" s="43" t="s">
        <v>40</v>
      </c>
      <c r="G53" s="44">
        <f>G12/F12-1</f>
        <v>3.558394160583922E-2</v>
      </c>
      <c r="H53" s="44">
        <f>H12/G12-1</f>
        <v>2.2907488986784186E-2</v>
      </c>
      <c r="I53" s="43"/>
      <c r="J53" s="44">
        <f>CHOOSE('COVER PAGE'!$A$9,'OPERATING MODEL'!J50,'OPERATING MODEL'!J51,'OPERATING MODEL'!J52)</f>
        <v>1.9E-2</v>
      </c>
      <c r="K53" s="44">
        <f>CHOOSE('COVER PAGE'!$A$9,'OPERATING MODEL'!K50,'OPERATING MODEL'!K51,'OPERATING MODEL'!K52)</f>
        <v>1.9E-2</v>
      </c>
      <c r="L53" s="44">
        <f>CHOOSE('COVER PAGE'!$A$9,'OPERATING MODEL'!L50,'OPERATING MODEL'!L51,'OPERATING MODEL'!L52)</f>
        <v>1.9E-2</v>
      </c>
      <c r="M53" s="44">
        <f>CHOOSE('COVER PAGE'!$A$9,'OPERATING MODEL'!M50,'OPERATING MODEL'!M51,'OPERATING MODEL'!M52)</f>
        <v>1.9E-2</v>
      </c>
      <c r="N53" s="45">
        <f>CHOOSE('COVER PAGE'!$A$9,'OPERATING MODEL'!N50,'OPERATING MODEL'!N51,'OPERATING MODEL'!N52)</f>
        <v>1.9E-2</v>
      </c>
    </row>
    <row r="54" spans="2:14">
      <c r="C54" s="23"/>
      <c r="D54" s="23"/>
      <c r="E54" s="23"/>
      <c r="F54" s="31"/>
      <c r="G54" s="31"/>
      <c r="H54" s="31"/>
      <c r="I54" s="31"/>
      <c r="J54" s="31"/>
      <c r="K54" s="31"/>
      <c r="L54" s="31"/>
      <c r="M54" s="31"/>
      <c r="N54" s="31"/>
    </row>
    <row r="55" spans="2:14">
      <c r="F55" s="30"/>
      <c r="G55" s="30"/>
      <c r="H55" s="30"/>
      <c r="I55" s="30"/>
      <c r="J55" s="30"/>
      <c r="K55" s="30"/>
      <c r="L55" s="30"/>
      <c r="M55" s="30"/>
      <c r="N55" s="30"/>
    </row>
    <row r="56" spans="2:14">
      <c r="B56" s="29">
        <v>3</v>
      </c>
      <c r="C56" s="41" t="s">
        <v>75</v>
      </c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7"/>
    </row>
    <row r="57" spans="2:14">
      <c r="C57" s="48" t="s">
        <v>35</v>
      </c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40"/>
    </row>
    <row r="58" spans="2:14">
      <c r="C58" s="33" t="s">
        <v>36</v>
      </c>
      <c r="D58" s="34"/>
      <c r="E58" s="34"/>
      <c r="F58" s="35"/>
      <c r="G58" s="35"/>
      <c r="H58" s="35"/>
      <c r="I58" s="35"/>
      <c r="J58" s="36">
        <f>$G$61</f>
        <v>1.8867924528301883E-2</v>
      </c>
      <c r="K58" s="36">
        <f t="shared" ref="K58:N58" si="9">$G$61</f>
        <v>1.8867924528301883E-2</v>
      </c>
      <c r="L58" s="36">
        <f t="shared" si="9"/>
        <v>1.8867924528301883E-2</v>
      </c>
      <c r="M58" s="36">
        <f t="shared" si="9"/>
        <v>1.8867924528301883E-2</v>
      </c>
      <c r="N58" s="37">
        <f t="shared" si="9"/>
        <v>1.8867924528301883E-2</v>
      </c>
    </row>
    <row r="59" spans="2:14">
      <c r="C59" s="33" t="s">
        <v>37</v>
      </c>
      <c r="D59" s="34"/>
      <c r="E59" s="34"/>
      <c r="F59" s="35"/>
      <c r="G59" s="35"/>
      <c r="H59" s="35"/>
      <c r="I59" s="35"/>
      <c r="J59" s="36">
        <v>0.02</v>
      </c>
      <c r="K59" s="36">
        <v>0.02</v>
      </c>
      <c r="L59" s="36">
        <v>0.02</v>
      </c>
      <c r="M59" s="36">
        <v>0.02</v>
      </c>
      <c r="N59" s="37">
        <v>0.02</v>
      </c>
    </row>
    <row r="60" spans="2:14">
      <c r="C60" s="33" t="s">
        <v>38</v>
      </c>
      <c r="D60" s="34"/>
      <c r="E60" s="34"/>
      <c r="F60" s="35"/>
      <c r="G60" s="38"/>
      <c r="H60" s="38"/>
      <c r="I60" s="35"/>
      <c r="J60" s="36">
        <f>J59+2%</f>
        <v>0.04</v>
      </c>
      <c r="K60" s="36">
        <f t="shared" ref="K60:N60" si="10">K59+2%</f>
        <v>0.04</v>
      </c>
      <c r="L60" s="36">
        <f t="shared" si="10"/>
        <v>0.04</v>
      </c>
      <c r="M60" s="36">
        <f t="shared" si="10"/>
        <v>0.04</v>
      </c>
      <c r="N60" s="37">
        <f t="shared" si="10"/>
        <v>0.04</v>
      </c>
    </row>
    <row r="61" spans="2:14">
      <c r="C61" s="41" t="s">
        <v>39</v>
      </c>
      <c r="D61" s="42"/>
      <c r="E61" s="42"/>
      <c r="F61" s="43" t="s">
        <v>40</v>
      </c>
      <c r="G61" s="44">
        <f>G14/F14-1</f>
        <v>1.8867924528301883E-2</v>
      </c>
      <c r="H61" s="44">
        <f>H14/G14-1</f>
        <v>8.7962962962963021E-2</v>
      </c>
      <c r="I61" s="43"/>
      <c r="J61" s="44">
        <f>CHOOSE('COVER PAGE'!$A$9,'OPERATING MODEL'!J58,'OPERATING MODEL'!J59,'OPERATING MODEL'!J60)</f>
        <v>0.02</v>
      </c>
      <c r="K61" s="44">
        <f>CHOOSE('COVER PAGE'!$A$9,'OPERATING MODEL'!K58,'OPERATING MODEL'!K59,'OPERATING MODEL'!K60)</f>
        <v>0.02</v>
      </c>
      <c r="L61" s="44">
        <f>CHOOSE('COVER PAGE'!$A$9,'OPERATING MODEL'!L58,'OPERATING MODEL'!L59,'OPERATING MODEL'!L60)</f>
        <v>0.02</v>
      </c>
      <c r="M61" s="44">
        <f>CHOOSE('COVER PAGE'!$A$9,'OPERATING MODEL'!M58,'OPERATING MODEL'!M59,'OPERATING MODEL'!M60)</f>
        <v>0.02</v>
      </c>
      <c r="N61" s="45">
        <f>CHOOSE('COVER PAGE'!$A$9,'OPERATING MODEL'!N58,'OPERATING MODEL'!N59,'OPERATING MODEL'!N60)</f>
        <v>0.02</v>
      </c>
    </row>
    <row r="62" spans="2:14">
      <c r="F62" s="30"/>
      <c r="G62" s="30"/>
      <c r="H62" s="30"/>
      <c r="I62" s="30"/>
      <c r="J62" s="30"/>
      <c r="K62" s="30"/>
      <c r="L62" s="30"/>
      <c r="M62" s="30"/>
      <c r="N62" s="30"/>
    </row>
    <row r="63" spans="2:14">
      <c r="F63" s="30"/>
      <c r="G63" s="30"/>
      <c r="H63" s="30"/>
      <c r="I63" s="30"/>
      <c r="J63" s="30"/>
      <c r="K63" s="30"/>
      <c r="L63" s="30"/>
      <c r="M63" s="30"/>
      <c r="N63" s="30"/>
    </row>
    <row r="64" spans="2:14">
      <c r="B64" s="29">
        <v>4</v>
      </c>
      <c r="C64" s="41" t="s">
        <v>42</v>
      </c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7"/>
    </row>
    <row r="65" spans="2:14">
      <c r="C65" s="48" t="s">
        <v>43</v>
      </c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40"/>
    </row>
    <row r="66" spans="2:14">
      <c r="C66" s="33" t="s">
        <v>36</v>
      </c>
      <c r="D66" s="34"/>
      <c r="E66" s="34"/>
      <c r="F66" s="35"/>
      <c r="G66" s="35"/>
      <c r="H66" s="35"/>
      <c r="I66" s="35"/>
      <c r="J66" s="36">
        <f>J67-2%</f>
        <v>-0.38032370708738655</v>
      </c>
      <c r="K66" s="36">
        <f t="shared" ref="K66:N66" si="11">K67-2%</f>
        <v>-0.38032370708738655</v>
      </c>
      <c r="L66" s="36">
        <f t="shared" si="11"/>
        <v>-0.38032370708738655</v>
      </c>
      <c r="M66" s="36">
        <f t="shared" si="11"/>
        <v>-0.38032370708738655</v>
      </c>
      <c r="N66" s="36">
        <f t="shared" si="11"/>
        <v>-0.38032370708738655</v>
      </c>
    </row>
    <row r="67" spans="2:14">
      <c r="C67" s="33" t="s">
        <v>37</v>
      </c>
      <c r="D67" s="34"/>
      <c r="E67" s="34"/>
      <c r="F67" s="35"/>
      <c r="G67" s="35"/>
      <c r="H67" s="35"/>
      <c r="I67" s="35"/>
      <c r="J67" s="36">
        <f>AVERAGE(F69,G69,H69)</f>
        <v>-0.36032370708738654</v>
      </c>
      <c r="K67" s="36">
        <f>$J$67</f>
        <v>-0.36032370708738654</v>
      </c>
      <c r="L67" s="36">
        <f t="shared" ref="L67:N67" si="12">$J$67</f>
        <v>-0.36032370708738654</v>
      </c>
      <c r="M67" s="36">
        <f t="shared" si="12"/>
        <v>-0.36032370708738654</v>
      </c>
      <c r="N67" s="37">
        <f t="shared" si="12"/>
        <v>-0.36032370708738654</v>
      </c>
    </row>
    <row r="68" spans="2:14">
      <c r="C68" s="33" t="s">
        <v>38</v>
      </c>
      <c r="D68" s="34"/>
      <c r="E68" s="34"/>
      <c r="F68" s="35"/>
      <c r="G68" s="38"/>
      <c r="H68" s="38"/>
      <c r="I68" s="35"/>
      <c r="J68" s="36">
        <f>$H$69</f>
        <v>-0.34901672486675245</v>
      </c>
      <c r="K68" s="36">
        <f t="shared" ref="K68:N68" si="13">$H$69</f>
        <v>-0.34901672486675245</v>
      </c>
      <c r="L68" s="36">
        <f t="shared" si="13"/>
        <v>-0.34901672486675245</v>
      </c>
      <c r="M68" s="36">
        <f t="shared" si="13"/>
        <v>-0.34901672486675245</v>
      </c>
      <c r="N68" s="37">
        <f t="shared" si="13"/>
        <v>-0.34901672486675245</v>
      </c>
    </row>
    <row r="69" spans="2:14">
      <c r="C69" s="41" t="s">
        <v>39</v>
      </c>
      <c r="D69" s="42"/>
      <c r="E69" s="42"/>
      <c r="F69" s="44">
        <f>F18/F15</f>
        <v>-0.369449378330373</v>
      </c>
      <c r="G69" s="44">
        <f>G18/G15</f>
        <v>-0.3625050180650341</v>
      </c>
      <c r="H69" s="44">
        <f>H18/H15</f>
        <v>-0.34901672486675245</v>
      </c>
      <c r="I69" s="43"/>
      <c r="J69" s="44">
        <f>CHOOSE('COVER PAGE'!$A$9,'OPERATING MODEL'!J66,'OPERATING MODEL'!J67,'OPERATING MODEL'!J68)</f>
        <v>-0.36032370708738654</v>
      </c>
      <c r="K69" s="44">
        <f>CHOOSE('COVER PAGE'!$A$9,'OPERATING MODEL'!K66,'OPERATING MODEL'!K67,'OPERATING MODEL'!K68)</f>
        <v>-0.36032370708738654</v>
      </c>
      <c r="L69" s="44">
        <f>CHOOSE('COVER PAGE'!$A$9,'OPERATING MODEL'!L66,'OPERATING MODEL'!L67,'OPERATING MODEL'!L68)</f>
        <v>-0.36032370708738654</v>
      </c>
      <c r="M69" s="44">
        <f>CHOOSE('COVER PAGE'!$A$9,'OPERATING MODEL'!M66,'OPERATING MODEL'!M67,'OPERATING MODEL'!M68)</f>
        <v>-0.36032370708738654</v>
      </c>
      <c r="N69" s="45">
        <f>CHOOSE('COVER PAGE'!$A$9,'OPERATING MODEL'!N66,'OPERATING MODEL'!N67,'OPERATING MODEL'!N68)</f>
        <v>-0.36032370708738654</v>
      </c>
    </row>
    <row r="70" spans="2:14">
      <c r="F70" s="30"/>
      <c r="G70" s="30"/>
      <c r="H70" s="30"/>
      <c r="I70" s="30"/>
      <c r="J70" s="30"/>
      <c r="K70" s="30"/>
      <c r="L70" s="30"/>
      <c r="M70" s="30"/>
      <c r="N70" s="30"/>
    </row>
    <row r="71" spans="2:14">
      <c r="F71" s="30"/>
      <c r="G71" s="30"/>
      <c r="H71" s="30"/>
      <c r="I71" s="30"/>
      <c r="J71" s="30"/>
      <c r="K71" s="30"/>
      <c r="L71" s="30"/>
      <c r="M71" s="30"/>
      <c r="N71" s="30"/>
    </row>
    <row r="72" spans="2:14">
      <c r="B72" s="29">
        <v>5</v>
      </c>
      <c r="C72" s="41" t="s">
        <v>44</v>
      </c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7"/>
    </row>
    <row r="73" spans="2:14">
      <c r="C73" s="48" t="s">
        <v>45</v>
      </c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40"/>
    </row>
    <row r="74" spans="2:14">
      <c r="C74" s="33" t="s">
        <v>36</v>
      </c>
      <c r="D74" s="34"/>
      <c r="E74" s="34"/>
      <c r="F74" s="35"/>
      <c r="G74" s="35"/>
      <c r="H74" s="35"/>
      <c r="I74" s="35"/>
      <c r="J74" s="36">
        <f>J75-2%</f>
        <v>-0.22678151040171621</v>
      </c>
      <c r="K74" s="36">
        <f t="shared" ref="K74:N74" si="14">K75-2%</f>
        <v>-0.22678151040171621</v>
      </c>
      <c r="L74" s="36">
        <f t="shared" si="14"/>
        <v>-0.22678151040171621</v>
      </c>
      <c r="M74" s="36">
        <f t="shared" si="14"/>
        <v>-0.22678151040171621</v>
      </c>
      <c r="N74" s="36">
        <f t="shared" si="14"/>
        <v>-0.22678151040171621</v>
      </c>
    </row>
    <row r="75" spans="2:14">
      <c r="C75" s="33" t="s">
        <v>37</v>
      </c>
      <c r="D75" s="34"/>
      <c r="E75" s="34"/>
      <c r="F75" s="35"/>
      <c r="G75" s="35"/>
      <c r="H75" s="35"/>
      <c r="I75" s="35"/>
      <c r="J75" s="36">
        <f>AVERAGE(F77,G77,H77)</f>
        <v>-0.20678151040171622</v>
      </c>
      <c r="K75" s="36">
        <f>$J$75</f>
        <v>-0.20678151040171622</v>
      </c>
      <c r="L75" s="36">
        <f t="shared" ref="L75:N75" si="15">$J$75</f>
        <v>-0.20678151040171622</v>
      </c>
      <c r="M75" s="36">
        <f t="shared" si="15"/>
        <v>-0.20678151040171622</v>
      </c>
      <c r="N75" s="37">
        <f t="shared" si="15"/>
        <v>-0.20678151040171622</v>
      </c>
    </row>
    <row r="76" spans="2:14">
      <c r="C76" s="33" t="s">
        <v>38</v>
      </c>
      <c r="D76" s="34"/>
      <c r="E76" s="34"/>
      <c r="F76" s="35"/>
      <c r="G76" s="38"/>
      <c r="H76" s="38"/>
      <c r="I76" s="35"/>
      <c r="J76" s="36">
        <f>J75+1%</f>
        <v>-0.19678151040171621</v>
      </c>
      <c r="K76" s="36">
        <f t="shared" ref="K76:N76" si="16">K75+1%</f>
        <v>-0.19678151040171621</v>
      </c>
      <c r="L76" s="36">
        <f t="shared" si="16"/>
        <v>-0.19678151040171621</v>
      </c>
      <c r="M76" s="36">
        <f t="shared" si="16"/>
        <v>-0.19678151040171621</v>
      </c>
      <c r="N76" s="36">
        <f t="shared" si="16"/>
        <v>-0.19678151040171621</v>
      </c>
    </row>
    <row r="77" spans="2:14">
      <c r="C77" s="41" t="s">
        <v>39</v>
      </c>
      <c r="D77" s="42"/>
      <c r="E77" s="42"/>
      <c r="F77" s="44">
        <f>F19/F15</f>
        <v>-0.20737122557726465</v>
      </c>
      <c r="G77" s="44">
        <f>G19/G15</f>
        <v>-0.20694500200722601</v>
      </c>
      <c r="H77" s="44">
        <f>H19/H15</f>
        <v>-0.20602830362065797</v>
      </c>
      <c r="I77" s="43"/>
      <c r="J77" s="44">
        <f>CHOOSE('COVER PAGE'!$A$9,'OPERATING MODEL'!J74,'OPERATING MODEL'!J75,'OPERATING MODEL'!J76)</f>
        <v>-0.20678151040171622</v>
      </c>
      <c r="K77" s="44">
        <f>CHOOSE('COVER PAGE'!$A$9,'OPERATING MODEL'!K74,'OPERATING MODEL'!K75,'OPERATING MODEL'!K76)</f>
        <v>-0.20678151040171622</v>
      </c>
      <c r="L77" s="44">
        <f>CHOOSE('COVER PAGE'!$A$9,'OPERATING MODEL'!L74,'OPERATING MODEL'!L75,'OPERATING MODEL'!L76)</f>
        <v>-0.20678151040171622</v>
      </c>
      <c r="M77" s="44">
        <f>CHOOSE('COVER PAGE'!$A$9,'OPERATING MODEL'!M74,'OPERATING MODEL'!M75,'OPERATING MODEL'!M76)</f>
        <v>-0.20678151040171622</v>
      </c>
      <c r="N77" s="45">
        <f>CHOOSE('COVER PAGE'!$A$9,'OPERATING MODEL'!N74,'OPERATING MODEL'!N75,'OPERATING MODEL'!N76)</f>
        <v>-0.20678151040171622</v>
      </c>
    </row>
    <row r="78" spans="2:14">
      <c r="C78" s="49"/>
      <c r="D78" s="49"/>
      <c r="E78" s="49"/>
      <c r="F78" s="50"/>
      <c r="G78" s="51"/>
      <c r="H78" s="51"/>
      <c r="I78" s="50"/>
      <c r="J78" s="51"/>
      <c r="K78" s="51"/>
      <c r="L78" s="51"/>
      <c r="M78" s="51"/>
      <c r="N78" s="51"/>
    </row>
    <row r="79" spans="2:14">
      <c r="F79" s="30"/>
      <c r="G79" s="30"/>
      <c r="H79" s="30"/>
      <c r="I79" s="30"/>
      <c r="J79" s="30"/>
      <c r="K79" s="30"/>
      <c r="L79" s="30"/>
      <c r="M79" s="30"/>
      <c r="N79" s="30"/>
    </row>
    <row r="80" spans="2:14">
      <c r="B80" s="29">
        <v>6</v>
      </c>
      <c r="C80" s="41" t="s">
        <v>76</v>
      </c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7"/>
    </row>
    <row r="81" spans="2:14">
      <c r="C81" s="48" t="s">
        <v>45</v>
      </c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40"/>
    </row>
    <row r="82" spans="2:14">
      <c r="C82" s="33" t="s">
        <v>36</v>
      </c>
      <c r="D82" s="34"/>
      <c r="E82" s="34"/>
      <c r="F82" s="35"/>
      <c r="G82" s="35"/>
      <c r="H82" s="35"/>
      <c r="I82" s="35"/>
      <c r="J82" s="36">
        <f>$F$85</f>
        <v>-2.8863232682060391E-3</v>
      </c>
      <c r="K82" s="36">
        <f t="shared" ref="K82:N82" si="17">$F$85</f>
        <v>-2.8863232682060391E-3</v>
      </c>
      <c r="L82" s="36">
        <f t="shared" si="17"/>
        <v>-2.8863232682060391E-3</v>
      </c>
      <c r="M82" s="36">
        <f t="shared" si="17"/>
        <v>-2.8863232682060391E-3</v>
      </c>
      <c r="N82" s="37">
        <f t="shared" si="17"/>
        <v>-2.8863232682060391E-3</v>
      </c>
    </row>
    <row r="83" spans="2:14">
      <c r="C83" s="33" t="s">
        <v>37</v>
      </c>
      <c r="D83" s="34"/>
      <c r="E83" s="34"/>
      <c r="F83" s="35"/>
      <c r="G83" s="35"/>
      <c r="H83" s="35"/>
      <c r="I83" s="35"/>
      <c r="J83" s="36">
        <f>AVERAGE(F85,G85,H85)</f>
        <v>-2.689591169800496E-3</v>
      </c>
      <c r="K83" s="36">
        <f>$J$83</f>
        <v>-2.689591169800496E-3</v>
      </c>
      <c r="L83" s="36">
        <f t="shared" ref="L83:N83" si="18">$J$83</f>
        <v>-2.689591169800496E-3</v>
      </c>
      <c r="M83" s="36">
        <f t="shared" si="18"/>
        <v>-2.689591169800496E-3</v>
      </c>
      <c r="N83" s="37">
        <f t="shared" si="18"/>
        <v>-2.689591169800496E-3</v>
      </c>
    </row>
    <row r="84" spans="2:14">
      <c r="C84" s="33" t="s">
        <v>38</v>
      </c>
      <c r="D84" s="34"/>
      <c r="E84" s="34"/>
      <c r="F84" s="35"/>
      <c r="G84" s="38"/>
      <c r="H84" s="38"/>
      <c r="I84" s="35"/>
      <c r="J84" s="36">
        <f>$H$85</f>
        <v>-2.5730564234515713E-3</v>
      </c>
      <c r="K84" s="36">
        <f t="shared" ref="K84:N84" si="19">$H$85</f>
        <v>-2.5730564234515713E-3</v>
      </c>
      <c r="L84" s="36">
        <f t="shared" si="19"/>
        <v>-2.5730564234515713E-3</v>
      </c>
      <c r="M84" s="36">
        <f t="shared" si="19"/>
        <v>-2.5730564234515713E-3</v>
      </c>
      <c r="N84" s="37">
        <f t="shared" si="19"/>
        <v>-2.5730564234515713E-3</v>
      </c>
    </row>
    <row r="85" spans="2:14">
      <c r="C85" s="41" t="s">
        <v>39</v>
      </c>
      <c r="D85" s="42"/>
      <c r="E85" s="42"/>
      <c r="F85" s="44">
        <f>F20/F15</f>
        <v>-2.8863232682060391E-3</v>
      </c>
      <c r="G85" s="44">
        <f>G20/G15</f>
        <v>-2.609393817743878E-3</v>
      </c>
      <c r="H85" s="44">
        <f>H20/H15</f>
        <v>-2.5730564234515713E-3</v>
      </c>
      <c r="I85" s="43"/>
      <c r="J85" s="44">
        <f>CHOOSE('COVER PAGE'!$A$9,'OPERATING MODEL'!J82,'OPERATING MODEL'!J83,'OPERATING MODEL'!J84)</f>
        <v>-2.689591169800496E-3</v>
      </c>
      <c r="K85" s="44">
        <f>CHOOSE('COVER PAGE'!$A$9,'OPERATING MODEL'!K82,'OPERATING MODEL'!K83,'OPERATING MODEL'!K84)</f>
        <v>-2.689591169800496E-3</v>
      </c>
      <c r="L85" s="44">
        <f>CHOOSE('COVER PAGE'!$A$9,'OPERATING MODEL'!L82,'OPERATING MODEL'!L83,'OPERATING MODEL'!L84)</f>
        <v>-2.689591169800496E-3</v>
      </c>
      <c r="M85" s="44">
        <f>CHOOSE('COVER PAGE'!$A$9,'OPERATING MODEL'!M82,'OPERATING MODEL'!M83,'OPERATING MODEL'!M84)</f>
        <v>-2.689591169800496E-3</v>
      </c>
      <c r="N85" s="45">
        <f>CHOOSE('COVER PAGE'!$A$9,'OPERATING MODEL'!N82,'OPERATING MODEL'!N83,'OPERATING MODEL'!N84)</f>
        <v>-2.689591169800496E-3</v>
      </c>
    </row>
    <row r="86" spans="2:14">
      <c r="F86" s="30"/>
      <c r="G86" s="30"/>
      <c r="H86" s="30"/>
      <c r="I86" s="30"/>
      <c r="J86" s="30"/>
      <c r="K86" s="30"/>
      <c r="L86" s="30"/>
      <c r="M86" s="30"/>
      <c r="N86" s="30"/>
    </row>
    <row r="87" spans="2:14">
      <c r="F87" s="30"/>
      <c r="G87" s="30"/>
      <c r="H87" s="30"/>
      <c r="I87" s="30"/>
      <c r="J87" s="30"/>
      <c r="K87" s="30"/>
      <c r="L87" s="30"/>
      <c r="M87" s="30"/>
      <c r="N87" s="30"/>
    </row>
    <row r="88" spans="2:14">
      <c r="B88" s="29">
        <v>7</v>
      </c>
      <c r="C88" s="41" t="s">
        <v>77</v>
      </c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7"/>
    </row>
    <row r="89" spans="2:14">
      <c r="C89" s="48" t="s">
        <v>35</v>
      </c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40"/>
    </row>
    <row r="90" spans="2:14">
      <c r="C90" s="33" t="s">
        <v>36</v>
      </c>
      <c r="D90" s="34"/>
      <c r="E90" s="34"/>
      <c r="F90" s="35"/>
      <c r="G90" s="35"/>
      <c r="H90" s="35"/>
      <c r="I90" s="35"/>
      <c r="J90" s="36">
        <f>$G$93</f>
        <v>0.1306122448979592</v>
      </c>
      <c r="K90" s="36">
        <f t="shared" ref="K90:N90" si="20">$G$93</f>
        <v>0.1306122448979592</v>
      </c>
      <c r="L90" s="36">
        <f t="shared" si="20"/>
        <v>0.1306122448979592</v>
      </c>
      <c r="M90" s="36">
        <f t="shared" si="20"/>
        <v>0.1306122448979592</v>
      </c>
      <c r="N90" s="37">
        <f t="shared" si="20"/>
        <v>0.1306122448979592</v>
      </c>
    </row>
    <row r="91" spans="2:14">
      <c r="C91" s="33" t="s">
        <v>37</v>
      </c>
      <c r="D91" s="34"/>
      <c r="E91" s="34"/>
      <c r="F91" s="35"/>
      <c r="G91" s="35"/>
      <c r="H91" s="35"/>
      <c r="I91" s="35"/>
      <c r="J91" s="36">
        <f>AVERAGE(G93,H93)</f>
        <v>0.11584763869446701</v>
      </c>
      <c r="K91" s="36">
        <f>$J$91</f>
        <v>0.11584763869446701</v>
      </c>
      <c r="L91" s="36">
        <f t="shared" ref="L91:N91" si="21">$J$91</f>
        <v>0.11584763869446701</v>
      </c>
      <c r="M91" s="36">
        <f t="shared" si="21"/>
        <v>0.11584763869446701</v>
      </c>
      <c r="N91" s="37">
        <f t="shared" si="21"/>
        <v>0.11584763869446701</v>
      </c>
    </row>
    <row r="92" spans="2:14">
      <c r="C92" s="33" t="s">
        <v>38</v>
      </c>
      <c r="D92" s="34"/>
      <c r="E92" s="34"/>
      <c r="F92" s="35"/>
      <c r="G92" s="38"/>
      <c r="H92" s="38"/>
      <c r="I92" s="35"/>
      <c r="J92" s="36">
        <f>$H$93</f>
        <v>0.10108303249097483</v>
      </c>
      <c r="K92" s="36">
        <f t="shared" ref="K92:N92" si="22">$H$93</f>
        <v>0.10108303249097483</v>
      </c>
      <c r="L92" s="36">
        <f t="shared" si="22"/>
        <v>0.10108303249097483</v>
      </c>
      <c r="M92" s="36">
        <f t="shared" si="22"/>
        <v>0.10108303249097483</v>
      </c>
      <c r="N92" s="37">
        <f t="shared" si="22"/>
        <v>0.10108303249097483</v>
      </c>
    </row>
    <row r="93" spans="2:14">
      <c r="C93" s="41" t="s">
        <v>39</v>
      </c>
      <c r="D93" s="42"/>
      <c r="E93" s="42"/>
      <c r="F93" s="43" t="s">
        <v>40</v>
      </c>
      <c r="G93" s="44">
        <f>G21/F21-1</f>
        <v>0.1306122448979592</v>
      </c>
      <c r="H93" s="44">
        <f>H21/G21-1</f>
        <v>0.10108303249097483</v>
      </c>
      <c r="I93" s="43"/>
      <c r="J93" s="44">
        <f>CHOOSE('COVER PAGE'!$A$9,'OPERATING MODEL'!J90,'OPERATING MODEL'!J91,'OPERATING MODEL'!J92)</f>
        <v>0.11584763869446701</v>
      </c>
      <c r="K93" s="44">
        <f>CHOOSE('COVER PAGE'!$A$9,'OPERATING MODEL'!K90,'OPERATING MODEL'!K91,'OPERATING MODEL'!K92)</f>
        <v>0.11584763869446701</v>
      </c>
      <c r="L93" s="44">
        <f>CHOOSE('COVER PAGE'!$A$9,'OPERATING MODEL'!L90,'OPERATING MODEL'!L91,'OPERATING MODEL'!L92)</f>
        <v>0.11584763869446701</v>
      </c>
      <c r="M93" s="44">
        <f>CHOOSE('COVER PAGE'!$A$9,'OPERATING MODEL'!M90,'OPERATING MODEL'!M91,'OPERATING MODEL'!M92)</f>
        <v>0.11584763869446701</v>
      </c>
      <c r="N93" s="45">
        <f>CHOOSE('COVER PAGE'!$A$9,'OPERATING MODEL'!N90,'OPERATING MODEL'!N91,'OPERATING MODEL'!N92)</f>
        <v>0.11584763869446701</v>
      </c>
    </row>
    <row r="94" spans="2:14">
      <c r="C94" s="49"/>
      <c r="D94" s="49"/>
      <c r="E94" s="49"/>
      <c r="F94" s="50"/>
      <c r="G94" s="51"/>
      <c r="H94" s="51"/>
      <c r="I94" s="50"/>
      <c r="J94" s="51"/>
      <c r="K94" s="51"/>
      <c r="L94" s="51"/>
      <c r="M94" s="51"/>
      <c r="N94" s="51"/>
    </row>
    <row r="95" spans="2:14">
      <c r="F95" s="30"/>
      <c r="G95" s="30"/>
      <c r="H95" s="30"/>
      <c r="I95" s="30"/>
      <c r="J95" s="30"/>
      <c r="K95" s="30"/>
      <c r="L95" s="30"/>
      <c r="M95" s="30"/>
      <c r="N95" s="30"/>
    </row>
    <row r="96" spans="2:14">
      <c r="B96" s="29">
        <v>8</v>
      </c>
      <c r="C96" s="41" t="s">
        <v>46</v>
      </c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7"/>
    </row>
    <row r="97" spans="2:14">
      <c r="C97" s="48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40"/>
    </row>
    <row r="98" spans="2:14">
      <c r="C98" s="33" t="s">
        <v>36</v>
      </c>
      <c r="D98" s="34"/>
      <c r="E98" s="34"/>
      <c r="F98" s="35"/>
      <c r="G98" s="35"/>
      <c r="H98" s="35"/>
      <c r="I98" s="35"/>
      <c r="J98" s="36">
        <v>0</v>
      </c>
      <c r="K98" s="36">
        <v>0</v>
      </c>
      <c r="L98" s="36">
        <v>0</v>
      </c>
      <c r="M98" s="36">
        <v>0</v>
      </c>
      <c r="N98" s="37">
        <v>0</v>
      </c>
    </row>
    <row r="99" spans="2:14">
      <c r="C99" s="33" t="s">
        <v>37</v>
      </c>
      <c r="D99" s="34"/>
      <c r="E99" s="34"/>
      <c r="F99" s="35"/>
      <c r="G99" s="35"/>
      <c r="H99" s="35"/>
      <c r="I99" s="35"/>
      <c r="J99" s="36">
        <v>0</v>
      </c>
      <c r="K99" s="36">
        <v>0</v>
      </c>
      <c r="L99" s="36">
        <v>0</v>
      </c>
      <c r="M99" s="36">
        <v>0</v>
      </c>
      <c r="N99" s="37">
        <v>0</v>
      </c>
    </row>
    <row r="100" spans="2:14">
      <c r="C100" s="33" t="s">
        <v>38</v>
      </c>
      <c r="D100" s="34"/>
      <c r="E100" s="34"/>
      <c r="F100" s="35"/>
      <c r="G100" s="38"/>
      <c r="H100" s="38"/>
      <c r="I100" s="35"/>
      <c r="J100" s="36">
        <v>0</v>
      </c>
      <c r="K100" s="36">
        <v>0</v>
      </c>
      <c r="L100" s="36">
        <v>0</v>
      </c>
      <c r="M100" s="36">
        <v>0</v>
      </c>
      <c r="N100" s="37">
        <v>0</v>
      </c>
    </row>
    <row r="101" spans="2:14">
      <c r="C101" s="41" t="s">
        <v>39</v>
      </c>
      <c r="D101" s="42"/>
      <c r="E101" s="42"/>
      <c r="F101" s="75">
        <f>F22</f>
        <v>-233</v>
      </c>
      <c r="G101" s="75">
        <f>G22</f>
        <v>-258</v>
      </c>
      <c r="H101" s="75">
        <f>H22</f>
        <v>-290</v>
      </c>
      <c r="I101" s="43"/>
      <c r="J101" s="44">
        <f>CHOOSE('COVER PAGE'!$A$9,'OPERATING MODEL'!J98,'OPERATING MODEL'!J99,'OPERATING MODEL'!J100)</f>
        <v>0</v>
      </c>
      <c r="K101" s="44">
        <f>CHOOSE('COVER PAGE'!$A$9,'OPERATING MODEL'!K98,'OPERATING MODEL'!K99,'OPERATING MODEL'!K100)</f>
        <v>0</v>
      </c>
      <c r="L101" s="44">
        <f>CHOOSE('COVER PAGE'!$A$9,'OPERATING MODEL'!L98,'OPERATING MODEL'!L99,'OPERATING MODEL'!L100)</f>
        <v>0</v>
      </c>
      <c r="M101" s="44">
        <f>CHOOSE('COVER PAGE'!$A$9,'OPERATING MODEL'!M98,'OPERATING MODEL'!M99,'OPERATING MODEL'!M100)</f>
        <v>0</v>
      </c>
      <c r="N101" s="45">
        <f>CHOOSE('COVER PAGE'!$A$9,'OPERATING MODEL'!N98,'OPERATING MODEL'!N99,'OPERATING MODEL'!N100)</f>
        <v>0</v>
      </c>
    </row>
    <row r="102" spans="2:14">
      <c r="F102" s="30"/>
      <c r="G102" s="30"/>
      <c r="H102" s="30"/>
      <c r="I102" s="30"/>
      <c r="J102" s="30"/>
      <c r="K102" s="30"/>
      <c r="L102" s="30"/>
      <c r="M102" s="30"/>
      <c r="N102" s="30"/>
    </row>
    <row r="103" spans="2:14">
      <c r="F103" s="30"/>
      <c r="G103" s="30"/>
      <c r="H103" s="30"/>
      <c r="I103" s="30"/>
      <c r="J103" s="30"/>
      <c r="K103" s="30"/>
      <c r="L103" s="30"/>
      <c r="M103" s="30"/>
      <c r="N103" s="30"/>
    </row>
    <row r="104" spans="2:14">
      <c r="B104" s="29">
        <v>9</v>
      </c>
      <c r="C104" s="41" t="s">
        <v>47</v>
      </c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7"/>
    </row>
    <row r="105" spans="2:14">
      <c r="C105" s="48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40"/>
    </row>
    <row r="106" spans="2:14">
      <c r="C106" s="33" t="s">
        <v>36</v>
      </c>
      <c r="D106" s="34"/>
      <c r="E106" s="34"/>
      <c r="F106" s="35"/>
      <c r="G106" s="35"/>
      <c r="H106" s="35"/>
      <c r="I106" s="35"/>
      <c r="J106" s="36">
        <v>0</v>
      </c>
      <c r="K106" s="36">
        <v>0</v>
      </c>
      <c r="L106" s="36">
        <v>0</v>
      </c>
      <c r="M106" s="36">
        <v>0</v>
      </c>
      <c r="N106" s="37">
        <v>0</v>
      </c>
    </row>
    <row r="107" spans="2:14">
      <c r="C107" s="33" t="s">
        <v>37</v>
      </c>
      <c r="D107" s="34"/>
      <c r="E107" s="34"/>
      <c r="F107" s="35"/>
      <c r="G107" s="35"/>
      <c r="H107" s="35"/>
      <c r="I107" s="35"/>
      <c r="J107" s="36">
        <v>0</v>
      </c>
      <c r="K107" s="36">
        <v>0</v>
      </c>
      <c r="L107" s="36">
        <v>0</v>
      </c>
      <c r="M107" s="36">
        <v>0</v>
      </c>
      <c r="N107" s="37">
        <v>0</v>
      </c>
    </row>
    <row r="108" spans="2:14">
      <c r="C108" s="33" t="s">
        <v>38</v>
      </c>
      <c r="D108" s="34"/>
      <c r="E108" s="34"/>
      <c r="F108" s="35"/>
      <c r="G108" s="38"/>
      <c r="H108" s="38"/>
      <c r="I108" s="35"/>
      <c r="J108" s="36">
        <v>0</v>
      </c>
      <c r="K108" s="36">
        <v>0</v>
      </c>
      <c r="L108" s="36">
        <v>0</v>
      </c>
      <c r="M108" s="36">
        <v>0</v>
      </c>
      <c r="N108" s="37">
        <v>0</v>
      </c>
    </row>
    <row r="109" spans="2:14">
      <c r="C109" s="41" t="s">
        <v>39</v>
      </c>
      <c r="D109" s="42"/>
      <c r="E109" s="42"/>
      <c r="F109" s="75">
        <f>F23</f>
        <v>-135</v>
      </c>
      <c r="G109" s="75">
        <f>G23</f>
        <v>-130</v>
      </c>
      <c r="H109" s="75">
        <f>H23</f>
        <v>-128</v>
      </c>
      <c r="I109" s="43"/>
      <c r="J109" s="44">
        <f>CHOOSE('COVER PAGE'!$A$9,'OPERATING MODEL'!J106,'OPERATING MODEL'!J107,'OPERATING MODEL'!J108)</f>
        <v>0</v>
      </c>
      <c r="K109" s="44">
        <f>CHOOSE('COVER PAGE'!$A$9,'OPERATING MODEL'!K106,'OPERATING MODEL'!K107,'OPERATING MODEL'!K108)</f>
        <v>0</v>
      </c>
      <c r="L109" s="44">
        <f>CHOOSE('COVER PAGE'!$A$9,'OPERATING MODEL'!L106,'OPERATING MODEL'!L107,'OPERATING MODEL'!L108)</f>
        <v>0</v>
      </c>
      <c r="M109" s="44">
        <f>CHOOSE('COVER PAGE'!$A$9,'OPERATING MODEL'!M106,'OPERATING MODEL'!M107,'OPERATING MODEL'!M108)</f>
        <v>0</v>
      </c>
      <c r="N109" s="45">
        <f>CHOOSE('COVER PAGE'!$A$9,'OPERATING MODEL'!N106,'OPERATING MODEL'!N107,'OPERATING MODEL'!N108)</f>
        <v>0</v>
      </c>
    </row>
    <row r="110" spans="2:14">
      <c r="F110" s="30"/>
      <c r="G110" s="30"/>
      <c r="H110" s="30"/>
      <c r="I110" s="30"/>
      <c r="J110" s="30"/>
      <c r="K110" s="30"/>
      <c r="L110" s="30"/>
      <c r="M110" s="30"/>
      <c r="N110" s="30"/>
    </row>
    <row r="111" spans="2:14">
      <c r="F111" s="30"/>
      <c r="G111" s="30"/>
      <c r="H111" s="30"/>
      <c r="I111" s="30"/>
      <c r="J111" s="30"/>
      <c r="K111" s="30"/>
      <c r="L111" s="30"/>
      <c r="M111" s="30"/>
      <c r="N111" s="30"/>
    </row>
    <row r="112" spans="2:14">
      <c r="B112" s="29">
        <v>10</v>
      </c>
      <c r="C112" s="41" t="s">
        <v>48</v>
      </c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7"/>
    </row>
    <row r="113" spans="2:14">
      <c r="C113" s="48" t="s">
        <v>49</v>
      </c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40"/>
    </row>
    <row r="114" spans="2:14">
      <c r="C114" s="33" t="s">
        <v>36</v>
      </c>
      <c r="D114" s="34"/>
      <c r="E114" s="34"/>
      <c r="F114" s="35"/>
      <c r="G114" s="35"/>
      <c r="H114" s="35"/>
      <c r="I114" s="35"/>
      <c r="J114" s="36">
        <f>J115+2%</f>
        <v>8.8626041966082134E-2</v>
      </c>
      <c r="K114" s="36">
        <f t="shared" ref="K114:N114" si="23">K115+2%</f>
        <v>8.8626041966082134E-2</v>
      </c>
      <c r="L114" s="36">
        <f t="shared" si="23"/>
        <v>8.8626041966082134E-2</v>
      </c>
      <c r="M114" s="36">
        <f t="shared" si="23"/>
        <v>8.8626041966082134E-2</v>
      </c>
      <c r="N114" s="37">
        <f t="shared" si="23"/>
        <v>8.8626041966082134E-2</v>
      </c>
    </row>
    <row r="115" spans="2:14">
      <c r="C115" s="33" t="s">
        <v>37</v>
      </c>
      <c r="D115" s="34"/>
      <c r="E115" s="34"/>
      <c r="F115" s="35"/>
      <c r="G115" s="35"/>
      <c r="H115" s="35"/>
      <c r="I115" s="35"/>
      <c r="J115" s="36">
        <f>AVERAGE(G117,H117)</f>
        <v>6.862604196608213E-2</v>
      </c>
      <c r="K115" s="36">
        <f>$J$115</f>
        <v>6.862604196608213E-2</v>
      </c>
      <c r="L115" s="36">
        <f t="shared" ref="L115:N115" si="24">$J$115</f>
        <v>6.862604196608213E-2</v>
      </c>
      <c r="M115" s="36">
        <f t="shared" si="24"/>
        <v>6.862604196608213E-2</v>
      </c>
      <c r="N115" s="36">
        <f t="shared" si="24"/>
        <v>6.862604196608213E-2</v>
      </c>
    </row>
    <row r="116" spans="2:14">
      <c r="C116" s="33" t="s">
        <v>38</v>
      </c>
      <c r="D116" s="34"/>
      <c r="E116" s="34"/>
      <c r="F116" s="35"/>
      <c r="G116" s="38"/>
      <c r="H116" s="38"/>
      <c r="I116" s="35"/>
      <c r="J116" s="36">
        <f>J115-2%</f>
        <v>4.8626041966082126E-2</v>
      </c>
      <c r="K116" s="36">
        <f t="shared" ref="K116:N116" si="25">K115-2%</f>
        <v>4.8626041966082126E-2</v>
      </c>
      <c r="L116" s="36">
        <f t="shared" si="25"/>
        <v>4.8626041966082126E-2</v>
      </c>
      <c r="M116" s="36">
        <f t="shared" si="25"/>
        <v>4.8626041966082126E-2</v>
      </c>
      <c r="N116" s="37">
        <f t="shared" si="25"/>
        <v>4.8626041966082126E-2</v>
      </c>
    </row>
    <row r="117" spans="2:14">
      <c r="C117" s="41" t="s">
        <v>39</v>
      </c>
      <c r="D117" s="42"/>
      <c r="E117" s="42"/>
      <c r="F117" s="43" t="s">
        <v>40</v>
      </c>
      <c r="G117" s="44">
        <f>G24/F24-1</f>
        <v>3.5211267605633756E-2</v>
      </c>
      <c r="H117" s="44">
        <f>H24/G24-1</f>
        <v>0.1020408163265305</v>
      </c>
      <c r="I117" s="43"/>
      <c r="J117" s="44">
        <f>CHOOSE('COVER PAGE'!$A$9,'OPERATING MODEL'!J114,'OPERATING MODEL'!J115,'OPERATING MODEL'!J116)</f>
        <v>6.862604196608213E-2</v>
      </c>
      <c r="K117" s="44">
        <f>CHOOSE('COVER PAGE'!$A$9,'OPERATING MODEL'!K114,'OPERATING MODEL'!K115,'OPERATING MODEL'!K116)</f>
        <v>6.862604196608213E-2</v>
      </c>
      <c r="L117" s="44">
        <f>CHOOSE('COVER PAGE'!$A$9,'OPERATING MODEL'!L114,'OPERATING MODEL'!L115,'OPERATING MODEL'!L116)</f>
        <v>6.862604196608213E-2</v>
      </c>
      <c r="M117" s="44">
        <f>CHOOSE('COVER PAGE'!$A$9,'OPERATING MODEL'!M114,'OPERATING MODEL'!M115,'OPERATING MODEL'!M116)</f>
        <v>6.862604196608213E-2</v>
      </c>
      <c r="N117" s="45">
        <f>CHOOSE('COVER PAGE'!$A$9,'OPERATING MODEL'!N114,'OPERATING MODEL'!N115,'OPERATING MODEL'!N116)</f>
        <v>6.862604196608213E-2</v>
      </c>
    </row>
    <row r="118" spans="2:14">
      <c r="F118" s="30"/>
      <c r="G118" s="30"/>
      <c r="H118" s="30"/>
      <c r="I118" s="30"/>
      <c r="J118" s="30"/>
      <c r="K118" s="30"/>
      <c r="L118" s="30"/>
      <c r="M118" s="30"/>
      <c r="N118" s="30"/>
    </row>
    <row r="119" spans="2:14">
      <c r="F119" s="30"/>
      <c r="G119" s="30"/>
      <c r="H119" s="30"/>
      <c r="I119" s="30"/>
      <c r="J119" s="30"/>
      <c r="K119" s="30"/>
      <c r="L119" s="30"/>
      <c r="M119" s="30"/>
      <c r="N119" s="30"/>
    </row>
    <row r="120" spans="2:14">
      <c r="B120" s="29">
        <v>11</v>
      </c>
      <c r="C120" s="41" t="s">
        <v>50</v>
      </c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7"/>
    </row>
    <row r="121" spans="2:14">
      <c r="C121" s="48" t="s">
        <v>45</v>
      </c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40"/>
    </row>
    <row r="122" spans="2:14">
      <c r="C122" s="33" t="s">
        <v>36</v>
      </c>
      <c r="D122" s="34"/>
      <c r="E122" s="34"/>
      <c r="F122" s="35"/>
      <c r="G122" s="35"/>
      <c r="H122" s="35"/>
      <c r="I122" s="35"/>
      <c r="J122" s="36">
        <f>$F$125</f>
        <v>-1.2655417406749556E-2</v>
      </c>
      <c r="K122" s="36">
        <f t="shared" ref="K122:N122" si="26">$F$125</f>
        <v>-1.2655417406749556E-2</v>
      </c>
      <c r="L122" s="36">
        <f t="shared" si="26"/>
        <v>-1.2655417406749556E-2</v>
      </c>
      <c r="M122" s="36">
        <f t="shared" si="26"/>
        <v>-1.2655417406749556E-2</v>
      </c>
      <c r="N122" s="37">
        <f t="shared" si="26"/>
        <v>-1.2655417406749556E-2</v>
      </c>
    </row>
    <row r="123" spans="2:14">
      <c r="C123" s="33" t="s">
        <v>37</v>
      </c>
      <c r="D123" s="34"/>
      <c r="E123" s="34"/>
      <c r="F123" s="35"/>
      <c r="G123" s="35"/>
      <c r="H123" s="35"/>
      <c r="I123" s="35"/>
      <c r="J123" s="36">
        <f>AVERAGE(F125,G125,H125)</f>
        <v>-1.17692600336724E-2</v>
      </c>
      <c r="K123" s="36">
        <f>$J$123</f>
        <v>-1.17692600336724E-2</v>
      </c>
      <c r="L123" s="36">
        <f t="shared" ref="L123:N123" si="27">$J$123</f>
        <v>-1.17692600336724E-2</v>
      </c>
      <c r="M123" s="36">
        <f t="shared" si="27"/>
        <v>-1.17692600336724E-2</v>
      </c>
      <c r="N123" s="37">
        <f t="shared" si="27"/>
        <v>-1.17692600336724E-2</v>
      </c>
    </row>
    <row r="124" spans="2:14">
      <c r="C124" s="33" t="s">
        <v>38</v>
      </c>
      <c r="D124" s="34"/>
      <c r="E124" s="34"/>
      <c r="F124" s="35"/>
      <c r="G124" s="38"/>
      <c r="H124" s="38"/>
      <c r="I124" s="35"/>
      <c r="J124" s="36">
        <f>$H$125</f>
        <v>-1.1211174416467561E-2</v>
      </c>
      <c r="K124" s="36">
        <f t="shared" ref="K124:N124" si="28">$H$125</f>
        <v>-1.1211174416467561E-2</v>
      </c>
      <c r="L124" s="36">
        <f t="shared" si="28"/>
        <v>-1.1211174416467561E-2</v>
      </c>
      <c r="M124" s="36">
        <f t="shared" si="28"/>
        <v>-1.1211174416467561E-2</v>
      </c>
      <c r="N124" s="37">
        <f t="shared" si="28"/>
        <v>-1.1211174416467561E-2</v>
      </c>
    </row>
    <row r="125" spans="2:14">
      <c r="C125" s="41" t="s">
        <v>39</v>
      </c>
      <c r="D125" s="42"/>
      <c r="E125" s="42"/>
      <c r="F125" s="44">
        <f>F25/F15</f>
        <v>-1.2655417406749556E-2</v>
      </c>
      <c r="G125" s="44">
        <f>G25/G15</f>
        <v>-1.144118827780008E-2</v>
      </c>
      <c r="H125" s="44">
        <f>H25/H15</f>
        <v>-1.1211174416467561E-2</v>
      </c>
      <c r="I125" s="43"/>
      <c r="J125" s="44">
        <f>CHOOSE('COVER PAGE'!$A$9,'OPERATING MODEL'!J122,'OPERATING MODEL'!J123,'OPERATING MODEL'!J124)</f>
        <v>-1.17692600336724E-2</v>
      </c>
      <c r="K125" s="44">
        <f>CHOOSE('COVER PAGE'!$A$9,'OPERATING MODEL'!K122,'OPERATING MODEL'!K123,'OPERATING MODEL'!K124)</f>
        <v>-1.17692600336724E-2</v>
      </c>
      <c r="L125" s="44">
        <f>CHOOSE('COVER PAGE'!$A$9,'OPERATING MODEL'!L122,'OPERATING MODEL'!L123,'OPERATING MODEL'!L124)</f>
        <v>-1.17692600336724E-2</v>
      </c>
      <c r="M125" s="44">
        <f>CHOOSE('COVER PAGE'!$A$9,'OPERATING MODEL'!M122,'OPERATING MODEL'!M123,'OPERATING MODEL'!M124)</f>
        <v>-1.17692600336724E-2</v>
      </c>
      <c r="N125" s="45">
        <f>CHOOSE('COVER PAGE'!$A$9,'OPERATING MODEL'!N122,'OPERATING MODEL'!N123,'OPERATING MODEL'!N124)</f>
        <v>-1.17692600336724E-2</v>
      </c>
    </row>
    <row r="126" spans="2:14">
      <c r="F126" s="30"/>
      <c r="G126" s="30"/>
      <c r="H126" s="30"/>
      <c r="I126" s="30"/>
      <c r="J126" s="30"/>
      <c r="K126" s="30"/>
      <c r="L126" s="30"/>
      <c r="M126" s="30"/>
      <c r="N126" s="30"/>
    </row>
    <row r="127" spans="2:14">
      <c r="F127" s="30"/>
      <c r="G127" s="30"/>
      <c r="H127" s="30"/>
      <c r="I127" s="30"/>
      <c r="J127" s="30"/>
      <c r="K127" s="30"/>
      <c r="L127" s="30"/>
      <c r="M127" s="30"/>
      <c r="N127" s="30"/>
    </row>
    <row r="128" spans="2:14">
      <c r="B128" s="29">
        <v>12</v>
      </c>
      <c r="C128" s="41" t="s">
        <v>51</v>
      </c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7"/>
    </row>
    <row r="129" spans="2:14">
      <c r="C129" s="48" t="s">
        <v>45</v>
      </c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40"/>
    </row>
    <row r="130" spans="2:14">
      <c r="C130" s="33" t="s">
        <v>36</v>
      </c>
      <c r="D130" s="34"/>
      <c r="E130" s="34"/>
      <c r="F130" s="35"/>
      <c r="G130" s="35"/>
      <c r="H130" s="35"/>
      <c r="I130" s="35"/>
      <c r="J130" s="36">
        <f>$H$133</f>
        <v>-7.9397169637934209E-2</v>
      </c>
      <c r="K130" s="36">
        <f>J130</f>
        <v>-7.9397169637934209E-2</v>
      </c>
      <c r="L130" s="36">
        <f t="shared" ref="L130:N130" si="29">K130</f>
        <v>-7.9397169637934209E-2</v>
      </c>
      <c r="M130" s="36">
        <f t="shared" si="29"/>
        <v>-7.9397169637934209E-2</v>
      </c>
      <c r="N130" s="37">
        <f t="shared" si="29"/>
        <v>-7.9397169637934209E-2</v>
      </c>
    </row>
    <row r="131" spans="2:14">
      <c r="C131" s="33" t="s">
        <v>37</v>
      </c>
      <c r="D131" s="34"/>
      <c r="E131" s="34"/>
      <c r="F131" s="35"/>
      <c r="G131" s="35"/>
      <c r="H131" s="35"/>
      <c r="I131" s="35"/>
      <c r="J131" s="36">
        <f>J130+1%</f>
        <v>-6.9397169637934214E-2</v>
      </c>
      <c r="K131" s="36">
        <f>J131</f>
        <v>-6.9397169637934214E-2</v>
      </c>
      <c r="L131" s="36">
        <f t="shared" ref="L131:N131" si="30">K131</f>
        <v>-6.9397169637934214E-2</v>
      </c>
      <c r="M131" s="36">
        <f t="shared" si="30"/>
        <v>-6.9397169637934214E-2</v>
      </c>
      <c r="N131" s="37">
        <f t="shared" si="30"/>
        <v>-6.9397169637934214E-2</v>
      </c>
    </row>
    <row r="132" spans="2:14">
      <c r="C132" s="33" t="s">
        <v>38</v>
      </c>
      <c r="D132" s="34"/>
      <c r="E132" s="34"/>
      <c r="F132" s="35"/>
      <c r="G132" s="38"/>
      <c r="H132" s="38"/>
      <c r="I132" s="35"/>
      <c r="J132" s="36">
        <f>J131+1%</f>
        <v>-5.9397169637934212E-2</v>
      </c>
      <c r="K132" s="36">
        <f>J132</f>
        <v>-5.9397169637934212E-2</v>
      </c>
      <c r="L132" s="36">
        <f t="shared" ref="L132:N132" si="31">K132</f>
        <v>-5.9397169637934212E-2</v>
      </c>
      <c r="M132" s="36">
        <f t="shared" si="31"/>
        <v>-5.9397169637934212E-2</v>
      </c>
      <c r="N132" s="37">
        <f t="shared" si="31"/>
        <v>-5.9397169637934212E-2</v>
      </c>
    </row>
    <row r="133" spans="2:14">
      <c r="C133" s="41" t="s">
        <v>39</v>
      </c>
      <c r="D133" s="42"/>
      <c r="E133" s="42"/>
      <c r="F133" s="44">
        <f>F26/F15</f>
        <v>-5.0399644760213143E-2</v>
      </c>
      <c r="G133" s="44">
        <f t="shared" ref="G133:H133" si="32">G26/G15</f>
        <v>-6.7844239261340825E-2</v>
      </c>
      <c r="H133" s="44">
        <f t="shared" si="32"/>
        <v>-7.9397169637934209E-2</v>
      </c>
      <c r="I133" s="43"/>
      <c r="J133" s="44">
        <f>CHOOSE('COVER PAGE'!$A$9,'OPERATING MODEL'!J130,'OPERATING MODEL'!J131,'OPERATING MODEL'!J132)</f>
        <v>-6.9397169637934214E-2</v>
      </c>
      <c r="K133" s="44">
        <f>CHOOSE('COVER PAGE'!$A$9,'OPERATING MODEL'!K130,'OPERATING MODEL'!K131,'OPERATING MODEL'!K132)</f>
        <v>-6.9397169637934214E-2</v>
      </c>
      <c r="L133" s="44">
        <f>CHOOSE('COVER PAGE'!$A$9,'OPERATING MODEL'!L130,'OPERATING MODEL'!L131,'OPERATING MODEL'!L132)</f>
        <v>-6.9397169637934214E-2</v>
      </c>
      <c r="M133" s="44">
        <f>CHOOSE('COVER PAGE'!$A$9,'OPERATING MODEL'!M130,'OPERATING MODEL'!M131,'OPERATING MODEL'!M132)</f>
        <v>-6.9397169637934214E-2</v>
      </c>
      <c r="N133" s="45">
        <f>CHOOSE('COVER PAGE'!$A$9,'OPERATING MODEL'!N130,'OPERATING MODEL'!N131,'OPERATING MODEL'!N132)</f>
        <v>-6.9397169637934214E-2</v>
      </c>
    </row>
    <row r="134" spans="2:14">
      <c r="F134" s="30"/>
      <c r="G134" s="30"/>
      <c r="H134" s="30"/>
      <c r="I134" s="30"/>
      <c r="J134" s="30"/>
      <c r="K134" s="30"/>
      <c r="L134" s="30"/>
      <c r="M134" s="30"/>
      <c r="N134" s="30"/>
    </row>
    <row r="135" spans="2:14">
      <c r="F135" s="30"/>
      <c r="G135" s="30"/>
      <c r="H135" s="30"/>
      <c r="I135" s="30"/>
      <c r="J135" s="30"/>
      <c r="K135" s="30"/>
      <c r="L135" s="30"/>
      <c r="M135" s="30"/>
      <c r="N135" s="30"/>
    </row>
    <row r="136" spans="2:14">
      <c r="B136" s="29">
        <v>13</v>
      </c>
      <c r="C136" s="41" t="s">
        <v>52</v>
      </c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7"/>
    </row>
    <row r="137" spans="2:14">
      <c r="C137" s="48" t="s">
        <v>45</v>
      </c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40"/>
    </row>
    <row r="138" spans="2:14">
      <c r="C138" s="33" t="s">
        <v>36</v>
      </c>
      <c r="D138" s="34"/>
      <c r="E138" s="34"/>
      <c r="F138" s="35"/>
      <c r="G138" s="35"/>
      <c r="H138" s="35"/>
      <c r="I138" s="35"/>
      <c r="J138" s="36">
        <f>$F$141</f>
        <v>-0.11811722912966252</v>
      </c>
      <c r="K138" s="36">
        <f t="shared" ref="K138:N138" si="33">$F$141</f>
        <v>-0.11811722912966252</v>
      </c>
      <c r="L138" s="36">
        <f t="shared" si="33"/>
        <v>-0.11811722912966252</v>
      </c>
      <c r="M138" s="36">
        <f t="shared" si="33"/>
        <v>-0.11811722912966252</v>
      </c>
      <c r="N138" s="37">
        <f t="shared" si="33"/>
        <v>-0.11811722912966252</v>
      </c>
    </row>
    <row r="139" spans="2:14">
      <c r="C139" s="33" t="s">
        <v>37</v>
      </c>
      <c r="D139" s="34"/>
      <c r="E139" s="34"/>
      <c r="F139" s="35"/>
      <c r="G139" s="35"/>
      <c r="H139" s="35"/>
      <c r="I139" s="35"/>
      <c r="J139" s="36">
        <f>AVERAGE(F141,G141,H141)</f>
        <v>-0.11292385791429516</v>
      </c>
      <c r="K139" s="36">
        <f>$J$139</f>
        <v>-0.11292385791429516</v>
      </c>
      <c r="L139" s="36">
        <f t="shared" ref="L139:N139" si="34">$J$139</f>
        <v>-0.11292385791429516</v>
      </c>
      <c r="M139" s="36">
        <f t="shared" si="34"/>
        <v>-0.11292385791429516</v>
      </c>
      <c r="N139" s="37">
        <f t="shared" si="34"/>
        <v>-0.11292385791429516</v>
      </c>
    </row>
    <row r="140" spans="2:14">
      <c r="C140" s="33" t="s">
        <v>38</v>
      </c>
      <c r="D140" s="34"/>
      <c r="E140" s="34"/>
      <c r="F140" s="35"/>
      <c r="G140" s="38"/>
      <c r="H140" s="38"/>
      <c r="I140" s="35"/>
      <c r="J140" s="36">
        <f>$G$141</f>
        <v>-0.11019670814933762</v>
      </c>
      <c r="K140" s="36">
        <f t="shared" ref="K140:N140" si="35">$G$141</f>
        <v>-0.11019670814933762</v>
      </c>
      <c r="L140" s="36">
        <f t="shared" si="35"/>
        <v>-0.11019670814933762</v>
      </c>
      <c r="M140" s="36">
        <f t="shared" si="35"/>
        <v>-0.11019670814933762</v>
      </c>
      <c r="N140" s="37">
        <f t="shared" si="35"/>
        <v>-0.11019670814933762</v>
      </c>
    </row>
    <row r="141" spans="2:14">
      <c r="C141" s="41" t="s">
        <v>39</v>
      </c>
      <c r="D141" s="42"/>
      <c r="E141" s="42"/>
      <c r="F141" s="44">
        <f>F27/F15</f>
        <v>-0.11811722912966252</v>
      </c>
      <c r="G141" s="44">
        <f>G27/G15</f>
        <v>-0.11019670814933762</v>
      </c>
      <c r="H141" s="44">
        <f>H27/H15</f>
        <v>-0.11045763646388532</v>
      </c>
      <c r="I141" s="43"/>
      <c r="J141" s="44">
        <f>CHOOSE('COVER PAGE'!$A$9,'OPERATING MODEL'!J138,'OPERATING MODEL'!J139,'OPERATING MODEL'!J140)</f>
        <v>-0.11292385791429516</v>
      </c>
      <c r="K141" s="44">
        <f>CHOOSE('COVER PAGE'!$A$9,'OPERATING MODEL'!K138,'OPERATING MODEL'!K139,'OPERATING MODEL'!K140)</f>
        <v>-0.11292385791429516</v>
      </c>
      <c r="L141" s="44">
        <f>CHOOSE('COVER PAGE'!$A$9,'OPERATING MODEL'!L138,'OPERATING MODEL'!L139,'OPERATING MODEL'!L140)</f>
        <v>-0.11292385791429516</v>
      </c>
      <c r="M141" s="44">
        <f>CHOOSE('COVER PAGE'!$A$9,'OPERATING MODEL'!M138,'OPERATING MODEL'!M139,'OPERATING MODEL'!M140)</f>
        <v>-0.11292385791429516</v>
      </c>
      <c r="N141" s="45">
        <f>CHOOSE('COVER PAGE'!$A$9,'OPERATING MODEL'!N138,'OPERATING MODEL'!N139,'OPERATING MODEL'!N140)</f>
        <v>-0.11292385791429516</v>
      </c>
    </row>
    <row r="142" spans="2:14">
      <c r="F142" s="30"/>
      <c r="G142" s="30"/>
      <c r="H142" s="30"/>
      <c r="I142" s="30"/>
      <c r="J142" s="30"/>
      <c r="K142" s="30"/>
      <c r="L142" s="30"/>
      <c r="M142" s="30"/>
      <c r="N142" s="30"/>
    </row>
    <row r="143" spans="2:14">
      <c r="F143" s="30"/>
      <c r="G143" s="30"/>
      <c r="H143" s="30"/>
      <c r="I143" s="30"/>
      <c r="J143" s="30"/>
      <c r="K143" s="30"/>
      <c r="L143" s="30"/>
      <c r="M143" s="30"/>
      <c r="N143" s="30"/>
    </row>
    <row r="144" spans="2:14">
      <c r="B144" s="29">
        <v>14</v>
      </c>
      <c r="C144" s="41" t="s">
        <v>74</v>
      </c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7"/>
    </row>
    <row r="145" spans="2:14">
      <c r="C145" s="48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40"/>
    </row>
    <row r="146" spans="2:14">
      <c r="C146" s="33" t="s">
        <v>36</v>
      </c>
      <c r="D146" s="34"/>
      <c r="E146" s="34"/>
      <c r="F146" s="35"/>
      <c r="G146" s="35"/>
      <c r="H146" s="35"/>
      <c r="I146" s="35"/>
      <c r="J146" s="36">
        <v>0</v>
      </c>
      <c r="K146" s="36">
        <v>0</v>
      </c>
      <c r="L146" s="36">
        <v>0</v>
      </c>
      <c r="M146" s="36">
        <v>0</v>
      </c>
      <c r="N146" s="37">
        <v>0</v>
      </c>
    </row>
    <row r="147" spans="2:14">
      <c r="C147" s="33" t="s">
        <v>37</v>
      </c>
      <c r="D147" s="34"/>
      <c r="E147" s="34"/>
      <c r="F147" s="35"/>
      <c r="G147" s="35"/>
      <c r="H147" s="35"/>
      <c r="I147" s="35"/>
      <c r="J147" s="36">
        <v>0</v>
      </c>
      <c r="K147" s="36">
        <v>0</v>
      </c>
      <c r="L147" s="36">
        <v>0</v>
      </c>
      <c r="M147" s="36">
        <v>0</v>
      </c>
      <c r="N147" s="37">
        <v>0</v>
      </c>
    </row>
    <row r="148" spans="2:14">
      <c r="C148" s="33" t="s">
        <v>38</v>
      </c>
      <c r="D148" s="34"/>
      <c r="E148" s="34"/>
      <c r="F148" s="35"/>
      <c r="G148" s="38"/>
      <c r="H148" s="38"/>
      <c r="I148" s="35"/>
      <c r="J148" s="36">
        <v>0</v>
      </c>
      <c r="K148" s="36">
        <v>0</v>
      </c>
      <c r="L148" s="36">
        <v>0</v>
      </c>
      <c r="M148" s="36">
        <v>0</v>
      </c>
      <c r="N148" s="37">
        <v>0</v>
      </c>
    </row>
    <row r="149" spans="2:14">
      <c r="C149" s="41" t="s">
        <v>39</v>
      </c>
      <c r="D149" s="42"/>
      <c r="E149" s="42"/>
      <c r="F149" s="75">
        <f>F31</f>
        <v>-177</v>
      </c>
      <c r="G149" s="75">
        <f t="shared" ref="G149:H149" si="36">G31</f>
        <v>-167</v>
      </c>
      <c r="H149" s="75">
        <f t="shared" si="36"/>
        <v>-149</v>
      </c>
      <c r="I149" s="43"/>
      <c r="J149" s="44">
        <f>CHOOSE('COVER PAGE'!$A$9,'OPERATING MODEL'!J146,'OPERATING MODEL'!J147,'OPERATING MODEL'!J148)</f>
        <v>0</v>
      </c>
      <c r="K149" s="44">
        <f>CHOOSE('COVER PAGE'!$A$9,'OPERATING MODEL'!K146,'OPERATING MODEL'!K147,'OPERATING MODEL'!K148)</f>
        <v>0</v>
      </c>
      <c r="L149" s="44">
        <f>CHOOSE('COVER PAGE'!$A$9,'OPERATING MODEL'!L146,'OPERATING MODEL'!L147,'OPERATING MODEL'!L148)</f>
        <v>0</v>
      </c>
      <c r="M149" s="44">
        <f>CHOOSE('COVER PAGE'!$A$9,'OPERATING MODEL'!M146,'OPERATING MODEL'!M147,'OPERATING MODEL'!M148)</f>
        <v>0</v>
      </c>
      <c r="N149" s="45">
        <f>CHOOSE('COVER PAGE'!$A$9,'OPERATING MODEL'!N146,'OPERATING MODEL'!N147,'OPERATING MODEL'!N148)</f>
        <v>0</v>
      </c>
    </row>
    <row r="150" spans="2:14">
      <c r="F150" s="30"/>
      <c r="G150" s="30"/>
      <c r="H150" s="30"/>
      <c r="I150" s="30"/>
      <c r="J150" s="30"/>
      <c r="K150" s="30"/>
      <c r="L150" s="30"/>
      <c r="M150" s="30"/>
      <c r="N150" s="30"/>
    </row>
    <row r="151" spans="2:14">
      <c r="F151" s="30"/>
      <c r="G151" s="30"/>
      <c r="H151" s="30"/>
      <c r="I151" s="30"/>
      <c r="J151" s="30"/>
      <c r="K151" s="30"/>
      <c r="L151" s="30"/>
      <c r="M151" s="30"/>
      <c r="N151" s="30"/>
    </row>
    <row r="152" spans="2:14">
      <c r="B152" s="29">
        <v>15</v>
      </c>
      <c r="C152" s="41" t="s">
        <v>53</v>
      </c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7"/>
    </row>
    <row r="153" spans="2:14">
      <c r="C153" s="48" t="s">
        <v>54</v>
      </c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40"/>
    </row>
    <row r="154" spans="2:14">
      <c r="C154" s="33" t="s">
        <v>36</v>
      </c>
      <c r="D154" s="34"/>
      <c r="E154" s="34"/>
      <c r="F154" s="35"/>
      <c r="G154" s="35"/>
      <c r="H154" s="35"/>
      <c r="I154" s="35"/>
      <c r="J154" s="36">
        <f>$F$157</f>
        <v>-0.40689655172413791</v>
      </c>
      <c r="K154" s="36">
        <f t="shared" ref="K154:N154" si="37">$F$157</f>
        <v>-0.40689655172413791</v>
      </c>
      <c r="L154" s="36">
        <f t="shared" si="37"/>
        <v>-0.40689655172413791</v>
      </c>
      <c r="M154" s="36">
        <f t="shared" si="37"/>
        <v>-0.40689655172413791</v>
      </c>
      <c r="N154" s="37">
        <f t="shared" si="37"/>
        <v>-0.40689655172413791</v>
      </c>
    </row>
    <row r="155" spans="2:14">
      <c r="C155" s="33" t="s">
        <v>37</v>
      </c>
      <c r="D155" s="34"/>
      <c r="E155" s="34"/>
      <c r="F155" s="35"/>
      <c r="G155" s="35"/>
      <c r="H155" s="35"/>
      <c r="I155" s="35"/>
      <c r="J155" s="36">
        <f>$H$157</f>
        <v>-0.39784946236559138</v>
      </c>
      <c r="K155" s="36">
        <f t="shared" ref="K155:N155" si="38">$H$157</f>
        <v>-0.39784946236559138</v>
      </c>
      <c r="L155" s="36">
        <f t="shared" si="38"/>
        <v>-0.39784946236559138</v>
      </c>
      <c r="M155" s="36">
        <f t="shared" si="38"/>
        <v>-0.39784946236559138</v>
      </c>
      <c r="N155" s="37">
        <f t="shared" si="38"/>
        <v>-0.39784946236559138</v>
      </c>
    </row>
    <row r="156" spans="2:14">
      <c r="C156" s="33" t="s">
        <v>38</v>
      </c>
      <c r="D156" s="34"/>
      <c r="E156" s="34"/>
      <c r="F156" s="35"/>
      <c r="G156" s="38"/>
      <c r="H156" s="38"/>
      <c r="I156" s="35"/>
      <c r="J156" s="36">
        <f>$G$157</f>
        <v>-0.38755980861244022</v>
      </c>
      <c r="K156" s="36">
        <f t="shared" ref="K156:N156" si="39">$G$157</f>
        <v>-0.38755980861244022</v>
      </c>
      <c r="L156" s="36">
        <f t="shared" si="39"/>
        <v>-0.38755980861244022</v>
      </c>
      <c r="M156" s="36">
        <f t="shared" si="39"/>
        <v>-0.38755980861244022</v>
      </c>
      <c r="N156" s="37">
        <f t="shared" si="39"/>
        <v>-0.38755980861244022</v>
      </c>
    </row>
    <row r="157" spans="2:14">
      <c r="C157" s="41" t="s">
        <v>39</v>
      </c>
      <c r="D157" s="42"/>
      <c r="E157" s="42"/>
      <c r="F157" s="44">
        <f>F34/F32</f>
        <v>-0.40689655172413791</v>
      </c>
      <c r="G157" s="44">
        <f t="shared" ref="G157:H157" si="40">G34/G32</f>
        <v>-0.38755980861244022</v>
      </c>
      <c r="H157" s="44">
        <f t="shared" si="40"/>
        <v>-0.39784946236559138</v>
      </c>
      <c r="I157" s="43"/>
      <c r="J157" s="44">
        <f>CHOOSE('COVER PAGE'!$A$9,'OPERATING MODEL'!J154,'OPERATING MODEL'!J155,'OPERATING MODEL'!J156)</f>
        <v>-0.39784946236559138</v>
      </c>
      <c r="K157" s="44">
        <f>CHOOSE('COVER PAGE'!$A$9,'OPERATING MODEL'!K154,'OPERATING MODEL'!K155,'OPERATING MODEL'!K156)</f>
        <v>-0.39784946236559138</v>
      </c>
      <c r="L157" s="44">
        <f>CHOOSE('COVER PAGE'!$A$9,'OPERATING MODEL'!L154,'OPERATING MODEL'!L155,'OPERATING MODEL'!L156)</f>
        <v>-0.39784946236559138</v>
      </c>
      <c r="M157" s="44">
        <f>CHOOSE('COVER PAGE'!$A$9,'OPERATING MODEL'!M154,'OPERATING MODEL'!M155,'OPERATING MODEL'!M156)</f>
        <v>-0.39784946236559138</v>
      </c>
      <c r="N157" s="45">
        <f>CHOOSE('COVER PAGE'!$A$9,'OPERATING MODEL'!N154,'OPERATING MODEL'!N155,'OPERATING MODEL'!N156)</f>
        <v>-0.39784946236559138</v>
      </c>
    </row>
  </sheetData>
  <sortState ref="B141:C141">
    <sortCondition ref="C141"/>
  </sortState>
  <mergeCells count="2">
    <mergeCell ref="F4:H4"/>
    <mergeCell ref="J4:N4"/>
  </mergeCell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F29" sqref="F29"/>
    </sheetView>
  </sheetViews>
  <sheetFormatPr baseColWidth="10" defaultColWidth="8.83203125" defaultRowHeight="14" x14ac:dyDescent="0"/>
  <cols>
    <col min="1" max="1" width="34.83203125" bestFit="1" customWidth="1"/>
  </cols>
  <sheetData>
    <row r="1" spans="1:13">
      <c r="A1" s="1" t="s">
        <v>11</v>
      </c>
      <c r="B1" s="1" t="s">
        <v>11</v>
      </c>
      <c r="C1" s="73">
        <v>2013</v>
      </c>
      <c r="D1" s="74"/>
      <c r="E1" s="74"/>
      <c r="F1" s="1" t="s">
        <v>11</v>
      </c>
      <c r="G1" s="73">
        <v>2012</v>
      </c>
      <c r="H1" s="74"/>
      <c r="I1" s="74"/>
      <c r="J1" s="1" t="s">
        <v>11</v>
      </c>
      <c r="K1" s="73">
        <v>2011</v>
      </c>
      <c r="L1" s="74"/>
      <c r="M1" s="74"/>
    </row>
    <row r="2" spans="1:13">
      <c r="A2" s="2" t="s">
        <v>12</v>
      </c>
      <c r="B2" s="1" t="s">
        <v>11</v>
      </c>
      <c r="C2" s="1" t="s">
        <v>11</v>
      </c>
      <c r="F2" s="1" t="s">
        <v>11</v>
      </c>
      <c r="G2" s="1" t="s">
        <v>11</v>
      </c>
      <c r="J2" s="1" t="s">
        <v>11</v>
      </c>
      <c r="K2" s="1" t="s">
        <v>11</v>
      </c>
    </row>
    <row r="3" spans="1:13">
      <c r="A3" s="2" t="s">
        <v>13</v>
      </c>
      <c r="B3" s="1" t="s">
        <v>11</v>
      </c>
      <c r="C3" s="4">
        <v>5441</v>
      </c>
      <c r="E3" s="1" t="s">
        <v>11</v>
      </c>
      <c r="F3" s="1" t="s">
        <v>11</v>
      </c>
      <c r="G3" s="4">
        <v>4982</v>
      </c>
      <c r="I3" s="1" t="s">
        <v>11</v>
      </c>
      <c r="J3" s="1" t="s">
        <v>11</v>
      </c>
      <c r="K3" s="4">
        <v>4504</v>
      </c>
      <c r="M3" s="1" t="s">
        <v>11</v>
      </c>
    </row>
    <row r="4" spans="1:13">
      <c r="A4" s="2" t="s">
        <v>14</v>
      </c>
      <c r="B4" s="1" t="s">
        <v>11</v>
      </c>
      <c r="C4" s="1" t="s">
        <v>11</v>
      </c>
      <c r="F4" s="1" t="s">
        <v>11</v>
      </c>
      <c r="G4" s="1" t="s">
        <v>11</v>
      </c>
      <c r="J4" s="1" t="s">
        <v>11</v>
      </c>
      <c r="K4" s="1" t="s">
        <v>11</v>
      </c>
    </row>
    <row r="5" spans="1:13">
      <c r="A5" s="2" t="s">
        <v>15</v>
      </c>
      <c r="B5" s="1" t="s">
        <v>11</v>
      </c>
      <c r="C5" s="5">
        <v>1899</v>
      </c>
      <c r="E5" s="1" t="s">
        <v>11</v>
      </c>
      <c r="F5" s="1" t="s">
        <v>11</v>
      </c>
      <c r="G5" s="5">
        <v>1806</v>
      </c>
      <c r="I5" s="1" t="s">
        <v>11</v>
      </c>
      <c r="J5" s="1" t="s">
        <v>11</v>
      </c>
      <c r="K5" s="5">
        <v>1664</v>
      </c>
      <c r="M5" s="1" t="s">
        <v>11</v>
      </c>
    </row>
    <row r="6" spans="1:13">
      <c r="A6" s="2" t="s">
        <v>16</v>
      </c>
      <c r="B6" s="1" t="s">
        <v>11</v>
      </c>
      <c r="C6" s="5">
        <v>1135</v>
      </c>
      <c r="E6" s="1" t="s">
        <v>11</v>
      </c>
      <c r="F6" s="1" t="s">
        <v>11</v>
      </c>
      <c r="G6" s="5">
        <v>1044</v>
      </c>
      <c r="I6" s="1" t="s">
        <v>11</v>
      </c>
      <c r="J6" s="1" t="s">
        <v>11</v>
      </c>
      <c r="K6" s="5">
        <v>947</v>
      </c>
      <c r="M6" s="1" t="s">
        <v>11</v>
      </c>
    </row>
    <row r="7" spans="1:13">
      <c r="A7" s="2" t="s">
        <v>17</v>
      </c>
      <c r="B7" s="1" t="s">
        <v>11</v>
      </c>
      <c r="C7" s="5">
        <v>305</v>
      </c>
      <c r="E7" s="1" t="s">
        <v>11</v>
      </c>
      <c r="F7" s="1" t="s">
        <v>11</v>
      </c>
      <c r="G7" s="5">
        <v>277</v>
      </c>
      <c r="I7" s="1" t="s">
        <v>11</v>
      </c>
      <c r="J7" s="1" t="s">
        <v>11</v>
      </c>
      <c r="K7" s="5">
        <v>245</v>
      </c>
      <c r="M7" s="1" t="s">
        <v>11</v>
      </c>
    </row>
    <row r="8" spans="1:13">
      <c r="A8" s="2" t="s">
        <v>18</v>
      </c>
      <c r="B8" s="1" t="s">
        <v>11</v>
      </c>
      <c r="C8" s="5">
        <v>290</v>
      </c>
      <c r="E8" s="1" t="s">
        <v>11</v>
      </c>
      <c r="F8" s="1" t="s">
        <v>11</v>
      </c>
      <c r="G8" s="5">
        <v>258</v>
      </c>
      <c r="I8" s="1" t="s">
        <v>11</v>
      </c>
      <c r="J8" s="1" t="s">
        <v>11</v>
      </c>
      <c r="K8" s="5">
        <v>233</v>
      </c>
      <c r="M8" s="1" t="s">
        <v>11</v>
      </c>
    </row>
    <row r="9" spans="1:13">
      <c r="A9" s="2" t="s">
        <v>19</v>
      </c>
      <c r="B9" s="1" t="s">
        <v>11</v>
      </c>
      <c r="C9" s="5">
        <v>128</v>
      </c>
      <c r="E9" s="1" t="s">
        <v>11</v>
      </c>
      <c r="F9" s="1" t="s">
        <v>11</v>
      </c>
      <c r="G9" s="5">
        <v>130</v>
      </c>
      <c r="I9" s="1" t="s">
        <v>11</v>
      </c>
      <c r="J9" s="1" t="s">
        <v>11</v>
      </c>
      <c r="K9" s="5">
        <v>135</v>
      </c>
      <c r="M9" s="1" t="s">
        <v>11</v>
      </c>
    </row>
    <row r="10" spans="1:13">
      <c r="A10" s="2" t="s">
        <v>20</v>
      </c>
      <c r="B10" s="1" t="s">
        <v>11</v>
      </c>
      <c r="C10" s="5">
        <v>223</v>
      </c>
      <c r="E10" s="1" t="s">
        <v>11</v>
      </c>
      <c r="F10" s="1" t="s">
        <v>11</v>
      </c>
      <c r="G10" s="5">
        <v>204</v>
      </c>
      <c r="I10" s="1" t="s">
        <v>11</v>
      </c>
      <c r="J10" s="1" t="s">
        <v>11</v>
      </c>
      <c r="K10" s="5">
        <v>199</v>
      </c>
      <c r="M10" s="1" t="s">
        <v>11</v>
      </c>
    </row>
    <row r="11" spans="1:13">
      <c r="A11" s="2" t="s">
        <v>21</v>
      </c>
      <c r="B11" s="1" t="s">
        <v>11</v>
      </c>
      <c r="C11" s="5">
        <v>432</v>
      </c>
      <c r="E11" s="1" t="s">
        <v>11</v>
      </c>
      <c r="F11" s="1" t="s">
        <v>11</v>
      </c>
      <c r="G11" s="5">
        <v>338</v>
      </c>
      <c r="I11" s="1" t="s">
        <v>11</v>
      </c>
      <c r="J11" s="1" t="s">
        <v>11</v>
      </c>
      <c r="K11" s="5">
        <v>227</v>
      </c>
      <c r="M11" s="1" t="s">
        <v>11</v>
      </c>
    </row>
    <row r="12" spans="1:13">
      <c r="A12" s="2" t="s">
        <v>22</v>
      </c>
      <c r="B12" s="1" t="s">
        <v>11</v>
      </c>
      <c r="C12" s="5">
        <v>601</v>
      </c>
      <c r="E12" s="1" t="s">
        <v>11</v>
      </c>
      <c r="F12" s="1" t="s">
        <v>11</v>
      </c>
      <c r="G12" s="5">
        <v>549</v>
      </c>
      <c r="I12" s="1" t="s">
        <v>11</v>
      </c>
      <c r="J12" s="1" t="s">
        <v>11</v>
      </c>
      <c r="K12" s="5">
        <v>532</v>
      </c>
      <c r="M12" s="1" t="s">
        <v>11</v>
      </c>
    </row>
    <row r="13" spans="1:13">
      <c r="A13" s="3" t="s">
        <v>23</v>
      </c>
      <c r="B13" s="1" t="s">
        <v>11</v>
      </c>
      <c r="C13" s="5">
        <v>5013</v>
      </c>
      <c r="E13" s="1" t="s">
        <v>11</v>
      </c>
      <c r="F13" s="1" t="s">
        <v>11</v>
      </c>
      <c r="G13" s="5">
        <v>4606</v>
      </c>
      <c r="I13" s="1" t="s">
        <v>11</v>
      </c>
      <c r="J13" s="1" t="s">
        <v>11</v>
      </c>
      <c r="K13" s="5">
        <v>4182</v>
      </c>
      <c r="M13" s="1" t="s">
        <v>11</v>
      </c>
    </row>
    <row r="14" spans="1:13">
      <c r="A14" s="2" t="s">
        <v>24</v>
      </c>
      <c r="B14" s="1" t="s">
        <v>11</v>
      </c>
      <c r="C14" s="5">
        <v>428</v>
      </c>
      <c r="E14" s="1" t="s">
        <v>11</v>
      </c>
      <c r="F14" s="1" t="s">
        <v>11</v>
      </c>
      <c r="G14" s="5">
        <v>376</v>
      </c>
      <c r="I14" s="1" t="s">
        <v>11</v>
      </c>
      <c r="J14" s="1" t="s">
        <v>11</v>
      </c>
      <c r="K14" s="5">
        <v>322</v>
      </c>
      <c r="M14" s="1" t="s">
        <v>11</v>
      </c>
    </row>
    <row r="15" spans="1:13">
      <c r="A15" s="2" t="s">
        <v>25</v>
      </c>
      <c r="B15" s="1" t="s">
        <v>11</v>
      </c>
      <c r="C15" s="5">
        <v>-149</v>
      </c>
      <c r="E15" s="2" t="s">
        <v>11</v>
      </c>
      <c r="F15" s="1" t="s">
        <v>11</v>
      </c>
      <c r="G15" s="5">
        <v>-167</v>
      </c>
      <c r="I15" s="2" t="s">
        <v>11</v>
      </c>
      <c r="J15" s="1" t="s">
        <v>11</v>
      </c>
      <c r="K15" s="5">
        <v>-177</v>
      </c>
      <c r="M15" s="2" t="s">
        <v>11</v>
      </c>
    </row>
    <row r="16" spans="1:13">
      <c r="A16" s="2" t="s">
        <v>26</v>
      </c>
      <c r="B16" s="1" t="s">
        <v>11</v>
      </c>
      <c r="C16" s="5">
        <v>279</v>
      </c>
      <c r="E16" s="1" t="s">
        <v>11</v>
      </c>
      <c r="F16" s="1" t="s">
        <v>11</v>
      </c>
      <c r="G16" s="5">
        <v>209</v>
      </c>
      <c r="I16" s="1" t="s">
        <v>11</v>
      </c>
      <c r="J16" s="1" t="s">
        <v>11</v>
      </c>
      <c r="K16" s="5">
        <v>145</v>
      </c>
      <c r="M16" s="1" t="s">
        <v>11</v>
      </c>
    </row>
    <row r="17" spans="1:13">
      <c r="A17" s="2" t="s">
        <v>27</v>
      </c>
      <c r="B17" s="1" t="s">
        <v>11</v>
      </c>
      <c r="C17" s="5">
        <v>111</v>
      </c>
      <c r="E17" s="1" t="s">
        <v>11</v>
      </c>
      <c r="F17" s="1" t="s">
        <v>11</v>
      </c>
      <c r="G17" s="5">
        <v>81</v>
      </c>
      <c r="I17" s="1" t="s">
        <v>11</v>
      </c>
      <c r="J17" s="1" t="s">
        <v>11</v>
      </c>
      <c r="K17" s="5">
        <v>59</v>
      </c>
      <c r="M17" s="1" t="s">
        <v>11</v>
      </c>
    </row>
    <row r="18" spans="1:13">
      <c r="A18" s="2" t="s">
        <v>28</v>
      </c>
      <c r="B18" s="1" t="s">
        <v>11</v>
      </c>
      <c r="C18" s="4">
        <v>168</v>
      </c>
      <c r="E18" s="1" t="s">
        <v>11</v>
      </c>
      <c r="F18" s="1" t="s">
        <v>11</v>
      </c>
      <c r="G18" s="4">
        <v>128</v>
      </c>
      <c r="I18" s="1" t="s">
        <v>11</v>
      </c>
      <c r="J18" s="1" t="s">
        <v>11</v>
      </c>
      <c r="K18" s="4">
        <v>86</v>
      </c>
      <c r="M18" s="1" t="s">
        <v>11</v>
      </c>
    </row>
  </sheetData>
  <mergeCells count="3">
    <mergeCell ref="C1:E1"/>
    <mergeCell ref="G1:I1"/>
    <mergeCell ref="K1:M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PAGE</vt:lpstr>
      <vt:lpstr>OPERATING MODEL</vt:lpstr>
      <vt:lpstr>Notes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Ali Hansraj</cp:lastModifiedBy>
  <dcterms:created xsi:type="dcterms:W3CDTF">2014-09-26T02:48:03Z</dcterms:created>
  <dcterms:modified xsi:type="dcterms:W3CDTF">2014-09-29T01:07:32Z</dcterms:modified>
</cp:coreProperties>
</file>